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26" documentId="8_{48D2C256-9103-4D73-AE2E-C5B7CF0FBB40}" xr6:coauthVersionLast="47" xr6:coauthVersionMax="47" xr10:uidLastSave="{670634FB-F982-49F9-B225-537D7F605A78}"/>
  <bookViews>
    <workbookView xWindow="-110" yWindow="-110" windowWidth="19420" windowHeight="10300" xr2:uid="{00000000-000D-0000-FFFF-FFFF00000000}"/>
  </bookViews>
  <sheets>
    <sheet name="WFA Summary Condition" sheetId="20" r:id="rId1"/>
    <sheet name="Acid Grassland Raw" sheetId="8" r:id="rId2"/>
    <sheet name="Acid Grassland WFA" sheetId="11" r:id="rId3"/>
    <sheet name="Blanket &amp; Valley Bog RAW" sheetId="2" r:id="rId4"/>
    <sheet name="Blanket &amp; Valley Bog WFA" sheetId="9" r:id="rId5"/>
    <sheet name="Short Sedge Acidic Fen Raw" sheetId="4" r:id="rId6"/>
    <sheet name="Short Sedge Acidic Fen WFA" sheetId="13" r:id="rId7"/>
    <sheet name="Soakaway and sump (upland) RAW" sheetId="5" r:id="rId8"/>
    <sheet name="Soakway and sump WFA" sheetId="14" r:id="rId9"/>
    <sheet name="Subalpine Dwarf Shrub Heath RAW" sheetId="7" r:id="rId10"/>
    <sheet name="Subalpine Dwarf Shrub Heath WFA" sheetId="10" r:id="rId11"/>
    <sheet name="WH RAW" sheetId="3" r:id="rId12"/>
    <sheet name="Wet Heath WFA" sheetId="12"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12" l="1"/>
  <c r="AY42" i="9"/>
  <c r="AY15" i="9"/>
  <c r="AY41" i="9"/>
  <c r="AY14" i="9"/>
  <c r="AY46" i="9"/>
  <c r="AY30" i="9"/>
  <c r="AY50" i="9"/>
  <c r="AY45" i="9"/>
  <c r="AY39" i="9"/>
  <c r="AY66" i="9"/>
  <c r="AY74" i="9"/>
  <c r="AY44" i="9"/>
  <c r="AY4" i="9"/>
  <c r="AY65" i="9"/>
  <c r="AY64" i="9"/>
  <c r="AY38" i="9"/>
  <c r="AY28" i="9"/>
  <c r="AY72" i="9"/>
  <c r="AY27" i="9"/>
  <c r="AY37" i="9"/>
  <c r="AY26" i="9"/>
  <c r="AY25" i="9"/>
  <c r="AY24" i="9"/>
  <c r="AY43" i="9"/>
  <c r="AY23" i="9"/>
  <c r="AY22" i="9"/>
  <c r="AY21" i="9"/>
  <c r="AY20" i="9"/>
  <c r="AY6" i="9"/>
  <c r="AY34" i="9"/>
  <c r="AY63" i="9"/>
  <c r="AY7" i="9"/>
  <c r="AY60" i="9"/>
  <c r="AY5" i="9"/>
  <c r="AY11" i="9"/>
  <c r="AY58" i="9"/>
  <c r="AY57" i="9"/>
  <c r="AY70" i="9"/>
  <c r="AY56" i="9"/>
  <c r="AY18" i="9"/>
  <c r="AY33" i="9"/>
  <c r="AY68" i="9"/>
  <c r="AY32" i="9"/>
  <c r="AY31" i="9"/>
  <c r="AY17" i="9"/>
  <c r="AY10" i="9"/>
  <c r="AY49" i="9"/>
  <c r="AY48" i="9"/>
  <c r="AY47" i="9"/>
  <c r="AY55" i="9"/>
  <c r="AY52" i="9"/>
  <c r="AY51" i="9"/>
  <c r="AY62" i="9"/>
  <c r="AY61" i="9"/>
  <c r="AY16" i="9"/>
  <c r="AY9" i="9"/>
  <c r="BE6" i="10"/>
  <c r="BE8" i="10"/>
  <c r="BE30" i="10"/>
  <c r="BE17" i="10"/>
  <c r="BE28" i="10"/>
  <c r="BE7" i="10"/>
  <c r="BE10" i="10"/>
  <c r="BE5" i="10"/>
  <c r="BE11" i="10"/>
  <c r="BB42" i="9"/>
  <c r="BB15" i="9"/>
  <c r="BB41" i="9"/>
  <c r="BB39" i="9"/>
  <c r="BB66" i="9"/>
  <c r="BB74" i="9"/>
  <c r="BB44" i="9"/>
  <c r="BB64" i="9"/>
  <c r="BB38" i="9"/>
  <c r="BB27" i="9"/>
  <c r="BB37" i="9"/>
  <c r="BB25" i="9"/>
  <c r="BB34" i="9"/>
  <c r="BB60" i="9"/>
  <c r="BB11" i="9"/>
  <c r="BB57" i="9"/>
  <c r="BB18" i="9"/>
  <c r="BB10" i="9"/>
  <c r="BB49" i="9"/>
  <c r="CI36" i="12"/>
  <c r="CG36" i="12"/>
  <c r="CF36" i="12"/>
  <c r="BS31" i="10"/>
  <c r="CJ36" i="12"/>
  <c r="CH36" i="12"/>
  <c r="CE36" i="12"/>
  <c r="CD36" i="12"/>
  <c r="BJ36" i="12"/>
  <c r="BK36" i="12"/>
  <c r="BL36" i="12"/>
  <c r="BM36" i="12"/>
  <c r="BN36" i="12"/>
  <c r="BO36" i="12"/>
  <c r="BP36" i="12"/>
  <c r="BQ36" i="12"/>
  <c r="BR36" i="12"/>
  <c r="BS36" i="12"/>
  <c r="BT36" i="12"/>
  <c r="BU36" i="12"/>
  <c r="BV36" i="12"/>
  <c r="BW36" i="12"/>
  <c r="BX36" i="12"/>
  <c r="BY36" i="12"/>
  <c r="BZ36" i="12"/>
  <c r="CA36" i="12"/>
  <c r="CB36" i="12"/>
  <c r="CC36" i="12"/>
  <c r="AI4" i="12"/>
  <c r="AI33" i="12"/>
  <c r="AI25" i="12"/>
  <c r="AI24" i="12"/>
  <c r="AI10" i="12"/>
  <c r="AI32" i="12"/>
  <c r="AI31" i="12"/>
  <c r="AI17" i="12"/>
  <c r="AI16" i="12"/>
  <c r="AI23" i="12"/>
  <c r="AI9" i="12"/>
  <c r="AI30" i="12"/>
  <c r="AI6" i="12"/>
  <c r="AI35" i="12"/>
  <c r="AI22" i="12"/>
  <c r="AI8" i="12"/>
  <c r="AI15" i="12"/>
  <c r="AI14" i="12"/>
  <c r="AI13" i="12"/>
  <c r="AI21" i="12"/>
  <c r="AI20" i="12"/>
  <c r="AI19" i="12"/>
  <c r="AI29" i="12"/>
  <c r="AI28" i="12"/>
  <c r="AI27" i="12"/>
  <c r="AI26" i="12"/>
  <c r="AI5" i="12"/>
  <c r="AI12" i="12"/>
  <c r="AI18" i="12"/>
  <c r="AI34" i="12"/>
  <c r="AI7" i="12"/>
  <c r="AI11" i="12"/>
  <c r="AH36" i="12"/>
  <c r="BF36" i="12"/>
  <c r="BB36" i="12"/>
  <c r="AZ36" i="12"/>
  <c r="AX36" i="12"/>
  <c r="AR36" i="12"/>
  <c r="AP36" i="12"/>
  <c r="AN36" i="12"/>
  <c r="AL36" i="12"/>
  <c r="AJ36" i="12"/>
  <c r="AF36" i="12"/>
  <c r="AC36" i="12"/>
  <c r="AB36" i="12"/>
  <c r="AA36" i="12"/>
  <c r="Y36" i="12"/>
  <c r="S36" i="12"/>
  <c r="R36" i="12"/>
  <c r="Q36" i="12"/>
  <c r="P36" i="12"/>
  <c r="O28" i="12"/>
  <c r="M36" i="12"/>
  <c r="J36" i="12"/>
  <c r="K36" i="12"/>
  <c r="BX31" i="10"/>
  <c r="N31" i="10"/>
  <c r="M31" i="10"/>
  <c r="L31" i="10"/>
  <c r="K31" i="10"/>
  <c r="J31" i="10"/>
  <c r="I31" i="10"/>
  <c r="H31" i="10"/>
  <c r="X31" i="10"/>
  <c r="Z31" i="10"/>
  <c r="AB31" i="10"/>
  <c r="AD31" i="10"/>
  <c r="AF31" i="10"/>
  <c r="AL31" i="10"/>
  <c r="AK31" i="10"/>
  <c r="AJ31" i="10"/>
  <c r="AI31" i="10"/>
  <c r="AH31" i="10"/>
  <c r="AO31" i="10"/>
  <c r="BW31" i="10"/>
  <c r="BV31" i="10"/>
  <c r="BT31" i="10"/>
  <c r="BR31" i="10"/>
  <c r="BQ31" i="10"/>
  <c r="BP31" i="10"/>
  <c r="BO31" i="10"/>
  <c r="BN31" i="10"/>
  <c r="BM31" i="10"/>
  <c r="BL31" i="10"/>
  <c r="BH31" i="10"/>
  <c r="BF31" i="10"/>
  <c r="BC31" i="10"/>
  <c r="AV31" i="10"/>
  <c r="AU31" i="10"/>
  <c r="AT31" i="10"/>
  <c r="AS31" i="10"/>
  <c r="AZ31" i="10"/>
  <c r="BA31" i="10"/>
  <c r="BB27" i="10"/>
  <c r="BB30" i="10"/>
  <c r="BB29" i="10"/>
  <c r="BB19" i="10"/>
  <c r="BB13" i="10"/>
  <c r="BB18" i="10"/>
  <c r="BB12" i="10"/>
  <c r="BB20" i="10"/>
  <c r="BB14" i="10"/>
  <c r="BB21" i="10"/>
  <c r="BB22" i="10"/>
  <c r="BB25" i="10"/>
  <c r="BB26" i="10"/>
  <c r="BB23" i="10"/>
  <c r="BB4" i="10"/>
  <c r="BB24" i="10"/>
  <c r="BB5" i="10"/>
  <c r="BB6" i="10"/>
  <c r="BB17" i="10"/>
  <c r="BB16" i="10"/>
  <c r="BB28" i="10"/>
  <c r="BB10" i="10"/>
  <c r="BB9" i="10"/>
  <c r="BB11" i="10"/>
  <c r="BB15" i="10"/>
  <c r="BB8" i="10"/>
  <c r="BB7" i="10"/>
  <c r="P6" i="14"/>
  <c r="N6" i="14"/>
  <c r="R6" i="14"/>
  <c r="U6" i="14"/>
  <c r="T6" i="14"/>
  <c r="Y6" i="14"/>
  <c r="X6" i="14"/>
  <c r="AB6" i="14"/>
  <c r="AH6" i="14"/>
  <c r="AF6" i="14"/>
  <c r="AD6" i="14"/>
  <c r="I6" i="14"/>
  <c r="H6" i="14"/>
  <c r="G6" i="14"/>
  <c r="F6" i="14"/>
  <c r="BP22" i="13"/>
  <c r="BO22" i="13"/>
  <c r="BN22" i="13"/>
  <c r="BM22" i="13"/>
  <c r="BL22" i="13"/>
  <c r="BK22" i="13"/>
  <c r="BJ22" i="13"/>
  <c r="BI22" i="13"/>
  <c r="BH22" i="13"/>
  <c r="BG22" i="13"/>
  <c r="BF22" i="13"/>
  <c r="BE22" i="13"/>
  <c r="BD22" i="13"/>
  <c r="BC22" i="13"/>
  <c r="AW22" i="13"/>
  <c r="AU22" i="13"/>
  <c r="AQ22" i="13"/>
  <c r="AO22" i="13"/>
  <c r="AS22" i="13"/>
  <c r="AM22" i="13"/>
  <c r="AK22" i="13"/>
  <c r="AI22" i="13"/>
  <c r="AD22" i="13"/>
  <c r="R22" i="13"/>
  <c r="Q22" i="13"/>
  <c r="P22" i="13"/>
  <c r="O22" i="13"/>
  <c r="N22" i="13"/>
  <c r="M22" i="13"/>
  <c r="L22" i="13"/>
  <c r="J22" i="13"/>
  <c r="I22" i="13"/>
  <c r="H22" i="13"/>
  <c r="G22" i="13"/>
  <c r="F22" i="13"/>
  <c r="AI37" i="12" l="1"/>
  <c r="AY77" i="9"/>
  <c r="CB75" i="9"/>
  <c r="BZ75" i="9"/>
  <c r="BX75" i="9"/>
  <c r="BW75" i="9"/>
  <c r="CG75" i="9"/>
  <c r="CF75" i="9"/>
  <c r="CE75" i="9"/>
  <c r="CD75" i="9"/>
  <c r="CC75" i="9"/>
  <c r="CA75" i="9"/>
  <c r="BY75" i="9"/>
  <c r="BV75" i="9"/>
  <c r="BU75" i="9"/>
  <c r="BT75" i="9"/>
  <c r="BS75" i="9"/>
  <c r="BK75" i="9"/>
  <c r="BI75" i="9"/>
  <c r="BO75" i="9"/>
  <c r="AP75" i="9"/>
  <c r="AQ75" i="9"/>
  <c r="AR75" i="9"/>
  <c r="AS75" i="9"/>
  <c r="AT75" i="9"/>
  <c r="AJ75" i="9"/>
  <c r="AF75" i="9"/>
  <c r="BG75" i="9"/>
  <c r="BO76" i="9"/>
  <c r="BC75" i="9"/>
  <c r="BF69" i="9"/>
  <c r="BF70" i="9"/>
  <c r="BF68" i="9"/>
  <c r="BF71" i="9"/>
  <c r="BF52" i="9"/>
  <c r="BF51" i="9"/>
  <c r="BF53" i="9"/>
  <c r="BF54" i="9"/>
  <c r="BF47" i="9"/>
  <c r="BF62" i="9"/>
  <c r="BF61" i="9"/>
  <c r="BF43" i="9"/>
  <c r="BF65" i="9"/>
  <c r="BF4" i="9"/>
  <c r="BF33" i="9"/>
  <c r="BF32" i="9"/>
  <c r="BF28" i="9"/>
  <c r="BF18" i="9"/>
  <c r="BF24" i="9"/>
  <c r="BF23" i="9"/>
  <c r="BF64" i="9"/>
  <c r="BF72" i="9"/>
  <c r="BF5" i="9"/>
  <c r="BF31" i="9"/>
  <c r="BF48" i="9"/>
  <c r="BF55" i="9"/>
  <c r="BF58" i="9"/>
  <c r="BF8" i="9"/>
  <c r="BF37" i="9"/>
  <c r="BF38" i="9"/>
  <c r="BF49" i="9"/>
  <c r="BF56" i="9"/>
  <c r="BF57" i="9"/>
  <c r="BF12" i="9"/>
  <c r="BF10" i="9"/>
  <c r="BF11" i="9"/>
  <c r="BF17" i="9"/>
  <c r="BF26" i="9"/>
  <c r="BF25" i="9"/>
  <c r="BF27" i="9"/>
  <c r="AZ75" i="9"/>
  <c r="AN75" i="9"/>
  <c r="AL75" i="9"/>
  <c r="H75" i="9"/>
  <c r="I75" i="9"/>
  <c r="J75" i="9"/>
  <c r="K75" i="9"/>
  <c r="L75" i="9"/>
  <c r="M75" i="9"/>
  <c r="N75" i="9"/>
  <c r="O75" i="9"/>
  <c r="P75" i="9"/>
  <c r="Q75" i="9"/>
  <c r="R75" i="9"/>
  <c r="S75" i="9"/>
  <c r="T75" i="9"/>
  <c r="U75" i="9"/>
  <c r="V75" i="9"/>
  <c r="BF76" i="9" l="1"/>
  <c r="BC58" i="11"/>
  <c r="BA58" i="11"/>
  <c r="AX58" i="11"/>
  <c r="AW58" i="11"/>
  <c r="N58" i="11"/>
  <c r="L58" i="11"/>
  <c r="J58" i="11"/>
  <c r="H58" i="11"/>
  <c r="AT58" i="11"/>
  <c r="AS58" i="11"/>
  <c r="AR58" i="11"/>
  <c r="AQ58" i="11"/>
  <c r="AP58" i="11"/>
  <c r="AO58" i="11"/>
  <c r="AN58" i="11"/>
  <c r="AM58" i="11"/>
  <c r="AL58" i="11"/>
  <c r="T58" i="11"/>
  <c r="R58" i="11"/>
  <c r="BJ58" i="11"/>
  <c r="BH58" i="11"/>
  <c r="BF58" i="11"/>
  <c r="A37" i="12"/>
  <c r="AI38" i="12" s="1"/>
  <c r="A32" i="10"/>
  <c r="A7" i="14"/>
  <c r="A23" i="13"/>
  <c r="A76" i="9"/>
  <c r="A59" i="11" l="1"/>
  <c r="L28" i="12"/>
  <c r="L27" i="12"/>
  <c r="L6" i="12"/>
  <c r="L29" i="12"/>
  <c r="L20" i="12"/>
  <c r="L24" i="12"/>
  <c r="L23" i="12"/>
  <c r="L25" i="12"/>
  <c r="L34" i="12"/>
  <c r="L35" i="12"/>
  <c r="L18" i="12"/>
  <c r="L15" i="12"/>
  <c r="L14" i="12"/>
  <c r="L13" i="12"/>
  <c r="L32" i="12"/>
  <c r="L9" i="12"/>
  <c r="L8" i="12"/>
  <c r="L4" i="12"/>
  <c r="L33" i="12"/>
  <c r="L31" i="12"/>
  <c r="L7" i="12"/>
  <c r="L12" i="12"/>
  <c r="L17" i="12"/>
  <c r="L16" i="12"/>
  <c r="L10" i="12"/>
  <c r="L26" i="12"/>
  <c r="L5" i="12"/>
  <c r="L30" i="12"/>
  <c r="L11" i="12"/>
  <c r="L19" i="12"/>
  <c r="L21" i="12"/>
  <c r="L22" i="12"/>
  <c r="O6" i="12" l="1"/>
  <c r="O24" i="12"/>
  <c r="O23" i="12"/>
  <c r="O25" i="12"/>
  <c r="O34" i="12"/>
  <c r="O35" i="12"/>
  <c r="O15" i="12"/>
  <c r="O14" i="12"/>
  <c r="O32" i="12"/>
  <c r="O9" i="12"/>
  <c r="AW27" i="9" l="1"/>
  <c r="AW25" i="9"/>
  <c r="AW15" i="9"/>
  <c r="AW14" i="9"/>
  <c r="AW13" i="9"/>
  <c r="AW9" i="9"/>
  <c r="AW26" i="9"/>
  <c r="AW46" i="9"/>
  <c r="AW30" i="9"/>
  <c r="AW29" i="9"/>
  <c r="AW17" i="9"/>
  <c r="AW11" i="9"/>
  <c r="AW10" i="9"/>
  <c r="AW12" i="9"/>
  <c r="AW57" i="9"/>
  <c r="AW56" i="9"/>
  <c r="AW49" i="9"/>
  <c r="AW42" i="9"/>
  <c r="AW38" i="9"/>
  <c r="AW37" i="9"/>
  <c r="AW74" i="9"/>
  <c r="AW73" i="9"/>
  <c r="AW39" i="9"/>
  <c r="AW40" i="9"/>
  <c r="AW8" i="9"/>
  <c r="AW59" i="9"/>
  <c r="AW58" i="9"/>
  <c r="AW55" i="9"/>
  <c r="AW60" i="9"/>
  <c r="AW48" i="9"/>
  <c r="AW31" i="9"/>
  <c r="AW34" i="9"/>
  <c r="AW5" i="9"/>
  <c r="AW6" i="9"/>
  <c r="AW72" i="9"/>
  <c r="AW64" i="9"/>
  <c r="AW41" i="9"/>
  <c r="AW67" i="9"/>
  <c r="AW66" i="9"/>
  <c r="AW44" i="9"/>
  <c r="AW23" i="9"/>
  <c r="AW24" i="9"/>
  <c r="AW16" i="9"/>
  <c r="AW18" i="9"/>
  <c r="AW28" i="9"/>
  <c r="AW35" i="9"/>
  <c r="AW19" i="9"/>
  <c r="AW20" i="9"/>
  <c r="AW21" i="9"/>
  <c r="AW22" i="9"/>
  <c r="AW36" i="9"/>
  <c r="AW32" i="9"/>
  <c r="AW33" i="9"/>
  <c r="AW4" i="9"/>
  <c r="AW65" i="9"/>
  <c r="AW43" i="9"/>
  <c r="AW45" i="9"/>
  <c r="AW7" i="9"/>
  <c r="AW61" i="9"/>
  <c r="AW63" i="9"/>
  <c r="AW62" i="9"/>
  <c r="AW50" i="9"/>
  <c r="AW47" i="9"/>
  <c r="AW54" i="9"/>
  <c r="AW53" i="9"/>
  <c r="AW51" i="9"/>
  <c r="AW52" i="9"/>
  <c r="AW71" i="9"/>
  <c r="AW68" i="9"/>
  <c r="AW70" i="9"/>
  <c r="AW69" i="9"/>
  <c r="AW75" i="9" l="1"/>
  <c r="BE45" i="11"/>
  <c r="BE10" i="11"/>
  <c r="BE11" i="11"/>
  <c r="BE8" i="11"/>
  <c r="BE9" i="11"/>
  <c r="BE12" i="11"/>
  <c r="BE5" i="11"/>
  <c r="BE46" i="11"/>
  <c r="BE42" i="11"/>
  <c r="BE41" i="11"/>
  <c r="BE15" i="11"/>
  <c r="BE25" i="11"/>
  <c r="BE23" i="11"/>
  <c r="BE24" i="11"/>
  <c r="BE26" i="11"/>
  <c r="BE56" i="11"/>
  <c r="BE54" i="11"/>
  <c r="BE37" i="11"/>
  <c r="BE6" i="11"/>
  <c r="BE7" i="11"/>
  <c r="BE38" i="11"/>
  <c r="BE31" i="11"/>
  <c r="BE36" i="11"/>
  <c r="BE39" i="11"/>
  <c r="BE33" i="11"/>
  <c r="BE4" i="11"/>
  <c r="BE48" i="11"/>
  <c r="BE50" i="11"/>
  <c r="BE16" i="11"/>
  <c r="BE19" i="11"/>
  <c r="BE14" i="11"/>
  <c r="BE13" i="11"/>
  <c r="BE57" i="11"/>
  <c r="BE52" i="11"/>
  <c r="BE51" i="11"/>
  <c r="BE49" i="11"/>
  <c r="BE18" i="11"/>
  <c r="BE20" i="11"/>
  <c r="BE17" i="11"/>
  <c r="BE47" i="11"/>
  <c r="BE44" i="11"/>
  <c r="BE43" i="11"/>
  <c r="BE22" i="11"/>
  <c r="BE55" i="11"/>
  <c r="BE27" i="11"/>
  <c r="BE21" i="11"/>
  <c r="BE40" i="11"/>
  <c r="BE28" i="11"/>
  <c r="BE30" i="11"/>
  <c r="BE35" i="11"/>
  <c r="BE32" i="11"/>
  <c r="BE29" i="11"/>
  <c r="BE34" i="11"/>
  <c r="BE53" i="11"/>
  <c r="BD45" i="11"/>
  <c r="BD10" i="11"/>
  <c r="BD11" i="11"/>
  <c r="BD8" i="11"/>
  <c r="BD9" i="11"/>
  <c r="BD12" i="11"/>
  <c r="BD5" i="11"/>
  <c r="BD46" i="11"/>
  <c r="BD42" i="11"/>
  <c r="BD41" i="11"/>
  <c r="BD15" i="11"/>
  <c r="BD25" i="11"/>
  <c r="BD23" i="11"/>
  <c r="BD24" i="11"/>
  <c r="BD26" i="11"/>
  <c r="BD56" i="11"/>
  <c r="BD54" i="11"/>
  <c r="BD37" i="11"/>
  <c r="BD6" i="11"/>
  <c r="BD7" i="11"/>
  <c r="BD38" i="11"/>
  <c r="BD31" i="11"/>
  <c r="BD36" i="11"/>
  <c r="BD39" i="11"/>
  <c r="BD33" i="11"/>
  <c r="BD4" i="11"/>
  <c r="BD48" i="11"/>
  <c r="BD50" i="11"/>
  <c r="BD16" i="11"/>
  <c r="BD19" i="11"/>
  <c r="BD14" i="11"/>
  <c r="BD13" i="11"/>
  <c r="BD57" i="11"/>
  <c r="BD52" i="11"/>
  <c r="BD51" i="11"/>
  <c r="BD49" i="11"/>
  <c r="BD18" i="11"/>
  <c r="BD20" i="11"/>
  <c r="BD17" i="11"/>
  <c r="BD47" i="11"/>
  <c r="BD44" i="11"/>
  <c r="BD43" i="11"/>
  <c r="BD22" i="11"/>
  <c r="BD55" i="11"/>
  <c r="BD27" i="11"/>
  <c r="BD21" i="11"/>
  <c r="BD40" i="11"/>
  <c r="BD28" i="11"/>
  <c r="BD30" i="11"/>
  <c r="BD35" i="11"/>
  <c r="BD32" i="11"/>
  <c r="BD29" i="11"/>
  <c r="BD34" i="11"/>
  <c r="BD53" i="11"/>
  <c r="BB45" i="11"/>
  <c r="BB10" i="11"/>
  <c r="BB11" i="11"/>
  <c r="BB8" i="11"/>
  <c r="BB9" i="11"/>
  <c r="BB12" i="11"/>
  <c r="BB5" i="11"/>
  <c r="BB46" i="11"/>
  <c r="BB42" i="11"/>
  <c r="BB41" i="11"/>
  <c r="BB15" i="11"/>
  <c r="BB25" i="11"/>
  <c r="BB23" i="11"/>
  <c r="BB24" i="11"/>
  <c r="BB26" i="11"/>
  <c r="BB56" i="11"/>
  <c r="BB54" i="11"/>
  <c r="BB37" i="11"/>
  <c r="BB6" i="11"/>
  <c r="BB7" i="11"/>
  <c r="BB38" i="11"/>
  <c r="BB31" i="11"/>
  <c r="BB36" i="11"/>
  <c r="BB39" i="11"/>
  <c r="BB33" i="11"/>
  <c r="BB4" i="11"/>
  <c r="BB48" i="11"/>
  <c r="BB50" i="11"/>
  <c r="BB16" i="11"/>
  <c r="BB19" i="11"/>
  <c r="BB14" i="11"/>
  <c r="BB13" i="11"/>
  <c r="BB57" i="11"/>
  <c r="BB52" i="11"/>
  <c r="BB51" i="11"/>
  <c r="BB49" i="11"/>
  <c r="BB18" i="11"/>
  <c r="BB20" i="11"/>
  <c r="BB17" i="11"/>
  <c r="BB47" i="11"/>
  <c r="BB44" i="11"/>
  <c r="BB43" i="11"/>
  <c r="BB22" i="11"/>
  <c r="BB55" i="11"/>
  <c r="BB27" i="11"/>
  <c r="BB21" i="11"/>
  <c r="BB40" i="11"/>
  <c r="BB28" i="11"/>
  <c r="BB30" i="11"/>
  <c r="BB35" i="11"/>
  <c r="BB32" i="11"/>
  <c r="BB29" i="11"/>
  <c r="BB34" i="11"/>
  <c r="BB53" i="11"/>
  <c r="BB59" i="11" l="1"/>
  <c r="BB60" i="11" s="1"/>
  <c r="BD59" i="11"/>
  <c r="BD60" i="11" s="1"/>
  <c r="S76" i="9"/>
  <c r="S77" i="9" s="1"/>
  <c r="BB76" i="9" l="1"/>
  <c r="BB77" i="9" s="1"/>
  <c r="AI4" i="14"/>
  <c r="AI5" i="14"/>
  <c r="AG4" i="14"/>
  <c r="AG7" i="14" s="1"/>
  <c r="AG8" i="14" s="1"/>
  <c r="AG5" i="14"/>
  <c r="AE4" i="14"/>
  <c r="AE7" i="14" s="1"/>
  <c r="AE8" i="14" s="1"/>
  <c r="AE5" i="14"/>
  <c r="AC4" i="14"/>
  <c r="AC5" i="14"/>
  <c r="S4" i="14"/>
  <c r="S5" i="14"/>
  <c r="Q4" i="14"/>
  <c r="Q7" i="14" s="1"/>
  <c r="Q8" i="14" s="1"/>
  <c r="Q5" i="14"/>
  <c r="Z4" i="14"/>
  <c r="Z5" i="14"/>
  <c r="AA5" i="14" s="1"/>
  <c r="V4" i="14"/>
  <c r="V5" i="14"/>
  <c r="W5" i="14" s="1"/>
  <c r="O4" i="14"/>
  <c r="O5" i="14"/>
  <c r="L4" i="14"/>
  <c r="M4" i="14" s="1"/>
  <c r="M7" i="14" s="1"/>
  <c r="M8" i="14" s="1"/>
  <c r="L5" i="14"/>
  <c r="M5" i="14" s="1"/>
  <c r="J4" i="14"/>
  <c r="J5" i="14"/>
  <c r="AL5" i="14" s="1"/>
  <c r="AM5" i="14" s="1"/>
  <c r="K4" i="14"/>
  <c r="K5" i="14"/>
  <c r="AI7" i="14" l="1"/>
  <c r="AI8" i="14" s="1"/>
  <c r="O7" i="14"/>
  <c r="O8" i="14" s="1"/>
  <c r="J6" i="14"/>
  <c r="AA4" i="14"/>
  <c r="AA7" i="14" s="1"/>
  <c r="AA8" i="14" s="1"/>
  <c r="Z6" i="14"/>
  <c r="S7" i="14"/>
  <c r="S8" i="14" s="1"/>
  <c r="K7" i="14"/>
  <c r="K8" i="14" s="1"/>
  <c r="W4" i="14"/>
  <c r="W7" i="14" s="1"/>
  <c r="W8" i="14" s="1"/>
  <c r="V6" i="14"/>
  <c r="AC7" i="14"/>
  <c r="AC8" i="14" s="1"/>
  <c r="AT21" i="13"/>
  <c r="AT20" i="13"/>
  <c r="AT14" i="13"/>
  <c r="AT12" i="13"/>
  <c r="AT11" i="13"/>
  <c r="AT10" i="13"/>
  <c r="AT5" i="13"/>
  <c r="AT6" i="13"/>
  <c r="AT7" i="13"/>
  <c r="AT9" i="13"/>
  <c r="AT8" i="13"/>
  <c r="AT18" i="13"/>
  <c r="AT15" i="13"/>
  <c r="AT19" i="13"/>
  <c r="AT17" i="13"/>
  <c r="AT13" i="13"/>
  <c r="AT16" i="13"/>
  <c r="AT4" i="13"/>
  <c r="AX21" i="13"/>
  <c r="AX20" i="13"/>
  <c r="AX14" i="13"/>
  <c r="AX12" i="13"/>
  <c r="AX11" i="13"/>
  <c r="AX10" i="13"/>
  <c r="AX5" i="13"/>
  <c r="AX6" i="13"/>
  <c r="AX7" i="13"/>
  <c r="AX9" i="13"/>
  <c r="AX8" i="13"/>
  <c r="AX18" i="13"/>
  <c r="AX15" i="13"/>
  <c r="AX19" i="13"/>
  <c r="AX17" i="13"/>
  <c r="AX13" i="13"/>
  <c r="AX16" i="13"/>
  <c r="AX4" i="13"/>
  <c r="AV21" i="13"/>
  <c r="AV20" i="13"/>
  <c r="AV14" i="13"/>
  <c r="AV12" i="13"/>
  <c r="AV11" i="13"/>
  <c r="AV10" i="13"/>
  <c r="AV5" i="13"/>
  <c r="AV6" i="13"/>
  <c r="AV7" i="13"/>
  <c r="AV9" i="13"/>
  <c r="AV8" i="13"/>
  <c r="AV18" i="13"/>
  <c r="AV15" i="13"/>
  <c r="AV19" i="13"/>
  <c r="AV17" i="13"/>
  <c r="AV13" i="13"/>
  <c r="AV16" i="13"/>
  <c r="AV4" i="13"/>
  <c r="AR21" i="13"/>
  <c r="AR20" i="13"/>
  <c r="AR14" i="13"/>
  <c r="AR12" i="13"/>
  <c r="AR11" i="13"/>
  <c r="AR10" i="13"/>
  <c r="AR5" i="13"/>
  <c r="AR6" i="13"/>
  <c r="AR7" i="13"/>
  <c r="AR9" i="13"/>
  <c r="AR8" i="13"/>
  <c r="AR18" i="13"/>
  <c r="AR15" i="13"/>
  <c r="AR19" i="13"/>
  <c r="AR17" i="13"/>
  <c r="AR13" i="13"/>
  <c r="AR16" i="13"/>
  <c r="AR4" i="13"/>
  <c r="AP21" i="13"/>
  <c r="AP20" i="13"/>
  <c r="AP14" i="13"/>
  <c r="AP12" i="13"/>
  <c r="AP11" i="13"/>
  <c r="AP10" i="13"/>
  <c r="AP5" i="13"/>
  <c r="AP6" i="13"/>
  <c r="AP7" i="13"/>
  <c r="AP9" i="13"/>
  <c r="AP8" i="13"/>
  <c r="AP18" i="13"/>
  <c r="AP15" i="13"/>
  <c r="AP19" i="13"/>
  <c r="AP17" i="13"/>
  <c r="AP13" i="13"/>
  <c r="AP16" i="13"/>
  <c r="AP4" i="13"/>
  <c r="AN21" i="13"/>
  <c r="AN20" i="13"/>
  <c r="AN14" i="13"/>
  <c r="AN12" i="13"/>
  <c r="AN11" i="13"/>
  <c r="AN10" i="13"/>
  <c r="AN5" i="13"/>
  <c r="AN6" i="13"/>
  <c r="AN7" i="13"/>
  <c r="AN9" i="13"/>
  <c r="AN8" i="13"/>
  <c r="AN18" i="13"/>
  <c r="AN15" i="13"/>
  <c r="AN19" i="13"/>
  <c r="AN17" i="13"/>
  <c r="AN13" i="13"/>
  <c r="AN16" i="13"/>
  <c r="AN4" i="13"/>
  <c r="AL21" i="13"/>
  <c r="AL20" i="13"/>
  <c r="AL14" i="13"/>
  <c r="AL12" i="13"/>
  <c r="AL11" i="13"/>
  <c r="AL10" i="13"/>
  <c r="AL5" i="13"/>
  <c r="AL6" i="13"/>
  <c r="AL7" i="13"/>
  <c r="AL9" i="13"/>
  <c r="AL8" i="13"/>
  <c r="AL18" i="13"/>
  <c r="AL15" i="13"/>
  <c r="AL19" i="13"/>
  <c r="AL17" i="13"/>
  <c r="AL13" i="13"/>
  <c r="AL16" i="13"/>
  <c r="AL4" i="13"/>
  <c r="AJ21" i="13"/>
  <c r="AJ20" i="13"/>
  <c r="AJ14" i="13"/>
  <c r="AJ12" i="13"/>
  <c r="AJ11" i="13"/>
  <c r="AJ10" i="13"/>
  <c r="AJ5" i="13"/>
  <c r="AJ6" i="13"/>
  <c r="AJ7" i="13"/>
  <c r="AJ9" i="13"/>
  <c r="AJ8" i="13"/>
  <c r="AJ18" i="13"/>
  <c r="AJ15" i="13"/>
  <c r="AJ19" i="13"/>
  <c r="AJ17" i="13"/>
  <c r="AJ13" i="13"/>
  <c r="AJ16" i="13"/>
  <c r="AJ4" i="13"/>
  <c r="AG21" i="13"/>
  <c r="AG20" i="13"/>
  <c r="AH20" i="13" s="1"/>
  <c r="AG14" i="13"/>
  <c r="AH14" i="13" s="1"/>
  <c r="AG12" i="13"/>
  <c r="AH12" i="13" s="1"/>
  <c r="AG11" i="13"/>
  <c r="AH11" i="13" s="1"/>
  <c r="AG10" i="13"/>
  <c r="AH10" i="13" s="1"/>
  <c r="AG5" i="13"/>
  <c r="AH5" i="13" s="1"/>
  <c r="AG6" i="13"/>
  <c r="AH6" i="13" s="1"/>
  <c r="AG7" i="13"/>
  <c r="AH7" i="13" s="1"/>
  <c r="AG9" i="13"/>
  <c r="AH9" i="13" s="1"/>
  <c r="AG8" i="13"/>
  <c r="AH8" i="13" s="1"/>
  <c r="AG18" i="13"/>
  <c r="AH18" i="13" s="1"/>
  <c r="AG15" i="13"/>
  <c r="AH15" i="13" s="1"/>
  <c r="AG19" i="13"/>
  <c r="AH19" i="13" s="1"/>
  <c r="AG17" i="13"/>
  <c r="AH17" i="13" s="1"/>
  <c r="AG13" i="13"/>
  <c r="AH13" i="13" s="1"/>
  <c r="AG16" i="13"/>
  <c r="AH16" i="13" s="1"/>
  <c r="AG4" i="13"/>
  <c r="AH4" i="13" s="1"/>
  <c r="Y21" i="13"/>
  <c r="Y20" i="13"/>
  <c r="Z20" i="13" s="1"/>
  <c r="Y14" i="13"/>
  <c r="Z14" i="13" s="1"/>
  <c r="Y12" i="13"/>
  <c r="Z12" i="13" s="1"/>
  <c r="Y11" i="13"/>
  <c r="Z11" i="13" s="1"/>
  <c r="Y10" i="13"/>
  <c r="Z10" i="13" s="1"/>
  <c r="Y5" i="13"/>
  <c r="Z5" i="13" s="1"/>
  <c r="Y6" i="13"/>
  <c r="Z6" i="13" s="1"/>
  <c r="Y7" i="13"/>
  <c r="Z7" i="13" s="1"/>
  <c r="Y9" i="13"/>
  <c r="Z9" i="13" s="1"/>
  <c r="Y8" i="13"/>
  <c r="Z8" i="13" s="1"/>
  <c r="Y18" i="13"/>
  <c r="Z18" i="13" s="1"/>
  <c r="Y15" i="13"/>
  <c r="Z15" i="13" s="1"/>
  <c r="Y19" i="13"/>
  <c r="Z19" i="13" s="1"/>
  <c r="Y17" i="13"/>
  <c r="Z17" i="13" s="1"/>
  <c r="Y13" i="13"/>
  <c r="Z13" i="13" s="1"/>
  <c r="Y16" i="13"/>
  <c r="Z16" i="13" s="1"/>
  <c r="Y4" i="13"/>
  <c r="Z4" i="13" s="1"/>
  <c r="W21" i="13"/>
  <c r="W20" i="13"/>
  <c r="X20" i="13" s="1"/>
  <c r="W14" i="13"/>
  <c r="X14" i="13" s="1"/>
  <c r="W12" i="13"/>
  <c r="X12" i="13" s="1"/>
  <c r="W11" i="13"/>
  <c r="X11" i="13" s="1"/>
  <c r="W10" i="13"/>
  <c r="X10" i="13" s="1"/>
  <c r="W5" i="13"/>
  <c r="X5" i="13" s="1"/>
  <c r="W6" i="13"/>
  <c r="X6" i="13" s="1"/>
  <c r="W7" i="13"/>
  <c r="X7" i="13" s="1"/>
  <c r="W9" i="13"/>
  <c r="X9" i="13" s="1"/>
  <c r="W8" i="13"/>
  <c r="X8" i="13" s="1"/>
  <c r="W18" i="13"/>
  <c r="X18" i="13" s="1"/>
  <c r="W15" i="13"/>
  <c r="X15" i="13" s="1"/>
  <c r="W19" i="13"/>
  <c r="X19" i="13" s="1"/>
  <c r="W17" i="13"/>
  <c r="X17" i="13" s="1"/>
  <c r="W13" i="13"/>
  <c r="X13" i="13" s="1"/>
  <c r="W16" i="13"/>
  <c r="X16" i="13" s="1"/>
  <c r="W4" i="13"/>
  <c r="X4" i="13" s="1"/>
  <c r="U21" i="13"/>
  <c r="U20" i="13"/>
  <c r="V20" i="13" s="1"/>
  <c r="U14" i="13"/>
  <c r="V14" i="13" s="1"/>
  <c r="U12" i="13"/>
  <c r="V12" i="13" s="1"/>
  <c r="U11" i="13"/>
  <c r="V11" i="13" s="1"/>
  <c r="U10" i="13"/>
  <c r="V10" i="13" s="1"/>
  <c r="U5" i="13"/>
  <c r="V5" i="13" s="1"/>
  <c r="U6" i="13"/>
  <c r="V6" i="13" s="1"/>
  <c r="U7" i="13"/>
  <c r="V7" i="13" s="1"/>
  <c r="U9" i="13"/>
  <c r="V9" i="13" s="1"/>
  <c r="U8" i="13"/>
  <c r="V8" i="13" s="1"/>
  <c r="U18" i="13"/>
  <c r="V18" i="13" s="1"/>
  <c r="U15" i="13"/>
  <c r="V15" i="13" s="1"/>
  <c r="U19" i="13"/>
  <c r="V19" i="13" s="1"/>
  <c r="U17" i="13"/>
  <c r="V17" i="13" s="1"/>
  <c r="U13" i="13"/>
  <c r="V13" i="13" s="1"/>
  <c r="U16" i="13"/>
  <c r="V16" i="13" s="1"/>
  <c r="U4" i="13"/>
  <c r="V4" i="13" s="1"/>
  <c r="S21" i="13"/>
  <c r="S20" i="13"/>
  <c r="T20" i="13" s="1"/>
  <c r="S14" i="13"/>
  <c r="T14" i="13" s="1"/>
  <c r="S12" i="13"/>
  <c r="T12" i="13" s="1"/>
  <c r="S11" i="13"/>
  <c r="T11" i="13" s="1"/>
  <c r="S10" i="13"/>
  <c r="T10" i="13" s="1"/>
  <c r="S5" i="13"/>
  <c r="T5" i="13" s="1"/>
  <c r="S6" i="13"/>
  <c r="T6" i="13" s="1"/>
  <c r="S7" i="13"/>
  <c r="T7" i="13" s="1"/>
  <c r="S9" i="13"/>
  <c r="T9" i="13" s="1"/>
  <c r="S8" i="13"/>
  <c r="T8" i="13" s="1"/>
  <c r="S18" i="13"/>
  <c r="T18" i="13" s="1"/>
  <c r="S15" i="13"/>
  <c r="T15" i="13" s="1"/>
  <c r="S19" i="13"/>
  <c r="T19" i="13" s="1"/>
  <c r="S17" i="13"/>
  <c r="T17" i="13" s="1"/>
  <c r="S13" i="13"/>
  <c r="T13" i="13" s="1"/>
  <c r="S16" i="13"/>
  <c r="T16" i="13" s="1"/>
  <c r="S4" i="13"/>
  <c r="T4" i="13" s="1"/>
  <c r="BI7" i="10"/>
  <c r="BI8" i="10"/>
  <c r="BI15" i="10"/>
  <c r="BI11" i="10"/>
  <c r="BI9" i="10"/>
  <c r="BI10" i="10"/>
  <c r="BI28" i="10"/>
  <c r="BI16" i="10"/>
  <c r="BI17" i="10"/>
  <c r="BI6" i="10"/>
  <c r="BI5" i="10"/>
  <c r="BI24" i="10"/>
  <c r="BI4" i="10"/>
  <c r="BI23" i="10"/>
  <c r="BI26" i="10"/>
  <c r="BI25" i="10"/>
  <c r="BI22" i="10"/>
  <c r="BI21" i="10"/>
  <c r="BI14" i="10"/>
  <c r="BI20" i="10"/>
  <c r="BI12" i="10"/>
  <c r="BI18" i="10"/>
  <c r="BI13" i="10"/>
  <c r="BI19" i="10"/>
  <c r="BI29" i="10"/>
  <c r="BI30" i="10"/>
  <c r="BI27" i="10"/>
  <c r="BG7" i="10"/>
  <c r="BG8" i="10"/>
  <c r="BG15" i="10"/>
  <c r="BG11" i="10"/>
  <c r="BG9" i="10"/>
  <c r="BG10" i="10"/>
  <c r="BG28" i="10"/>
  <c r="BG16" i="10"/>
  <c r="BG17" i="10"/>
  <c r="BG6" i="10"/>
  <c r="BG5" i="10"/>
  <c r="BG24" i="10"/>
  <c r="BG4" i="10"/>
  <c r="BG23" i="10"/>
  <c r="BG26" i="10"/>
  <c r="BG25" i="10"/>
  <c r="BG22" i="10"/>
  <c r="BG21" i="10"/>
  <c r="BG14" i="10"/>
  <c r="BG20" i="10"/>
  <c r="BG12" i="10"/>
  <c r="BG18" i="10"/>
  <c r="BG13" i="10"/>
  <c r="BG19" i="10"/>
  <c r="BG29" i="10"/>
  <c r="BG30" i="10"/>
  <c r="BG27" i="10"/>
  <c r="AY7" i="10"/>
  <c r="AY8" i="10"/>
  <c r="AY15" i="10"/>
  <c r="AY11" i="10"/>
  <c r="AY9" i="10"/>
  <c r="AY10" i="10"/>
  <c r="AY28" i="10"/>
  <c r="AY16" i="10"/>
  <c r="AY17" i="10"/>
  <c r="AY6" i="10"/>
  <c r="AY5" i="10"/>
  <c r="AY24" i="10"/>
  <c r="AY4" i="10"/>
  <c r="AY23" i="10"/>
  <c r="AY26" i="10"/>
  <c r="AY25" i="10"/>
  <c r="AY22" i="10"/>
  <c r="AY21" i="10"/>
  <c r="AY14" i="10"/>
  <c r="AY20" i="10"/>
  <c r="AY12" i="10"/>
  <c r="AY18" i="10"/>
  <c r="AY13" i="10"/>
  <c r="AY19" i="10"/>
  <c r="AY29" i="10"/>
  <c r="AY30" i="10"/>
  <c r="AY27" i="10"/>
  <c r="AW7" i="10"/>
  <c r="AW8" i="10"/>
  <c r="AX8" i="10" s="1"/>
  <c r="AW15" i="10"/>
  <c r="AX15" i="10" s="1"/>
  <c r="AW11" i="10"/>
  <c r="AX11" i="10" s="1"/>
  <c r="AW9" i="10"/>
  <c r="AX9" i="10" s="1"/>
  <c r="AW10" i="10"/>
  <c r="AX10" i="10" s="1"/>
  <c r="AW28" i="10"/>
  <c r="AX28" i="10" s="1"/>
  <c r="AW16" i="10"/>
  <c r="AX16" i="10" s="1"/>
  <c r="AW17" i="10"/>
  <c r="AX17" i="10" s="1"/>
  <c r="AW6" i="10"/>
  <c r="AX6" i="10" s="1"/>
  <c r="AW5" i="10"/>
  <c r="AX5" i="10" s="1"/>
  <c r="AW24" i="10"/>
  <c r="AX24" i="10" s="1"/>
  <c r="AW4" i="10"/>
  <c r="AX4" i="10" s="1"/>
  <c r="AW23" i="10"/>
  <c r="AX23" i="10" s="1"/>
  <c r="AW26" i="10"/>
  <c r="AX26" i="10" s="1"/>
  <c r="AW25" i="10"/>
  <c r="AX25" i="10" s="1"/>
  <c r="AW22" i="10"/>
  <c r="AX22" i="10" s="1"/>
  <c r="AW21" i="10"/>
  <c r="AX21" i="10" s="1"/>
  <c r="AW14" i="10"/>
  <c r="AX14" i="10" s="1"/>
  <c r="AW20" i="10"/>
  <c r="AX20" i="10" s="1"/>
  <c r="AW12" i="10"/>
  <c r="AX12" i="10" s="1"/>
  <c r="AW18" i="10"/>
  <c r="AX18" i="10" s="1"/>
  <c r="AW13" i="10"/>
  <c r="AX13" i="10" s="1"/>
  <c r="AW19" i="10"/>
  <c r="AX19" i="10" s="1"/>
  <c r="AW29" i="10"/>
  <c r="AX29" i="10" s="1"/>
  <c r="AW30" i="10"/>
  <c r="AX30" i="10" s="1"/>
  <c r="AW27" i="10"/>
  <c r="AX27" i="10" s="1"/>
  <c r="AP7" i="10"/>
  <c r="AP8" i="10"/>
  <c r="AP15" i="10"/>
  <c r="AP11" i="10"/>
  <c r="AP9" i="10"/>
  <c r="AP10" i="10"/>
  <c r="AP28" i="10"/>
  <c r="AP16" i="10"/>
  <c r="AP17" i="10"/>
  <c r="AP6" i="10"/>
  <c r="AP5" i="10"/>
  <c r="AP24" i="10"/>
  <c r="AP4" i="10"/>
  <c r="AP23" i="10"/>
  <c r="AP26" i="10"/>
  <c r="AP25" i="10"/>
  <c r="AP22" i="10"/>
  <c r="AP21" i="10"/>
  <c r="AP14" i="10"/>
  <c r="AP20" i="10"/>
  <c r="AP12" i="10"/>
  <c r="AP18" i="10"/>
  <c r="AP13" i="10"/>
  <c r="AP19" i="10"/>
  <c r="AP29" i="10"/>
  <c r="AP30" i="10"/>
  <c r="AP27" i="10"/>
  <c r="AM7" i="10"/>
  <c r="AM8" i="10"/>
  <c r="AN8" i="10" s="1"/>
  <c r="AM15" i="10"/>
  <c r="AN15" i="10" s="1"/>
  <c r="AM11" i="10"/>
  <c r="AN11" i="10" s="1"/>
  <c r="AM9" i="10"/>
  <c r="AN9" i="10" s="1"/>
  <c r="AM10" i="10"/>
  <c r="AN10" i="10" s="1"/>
  <c r="AM28" i="10"/>
  <c r="AN28" i="10" s="1"/>
  <c r="AM16" i="10"/>
  <c r="AN16" i="10" s="1"/>
  <c r="AM17" i="10"/>
  <c r="AN17" i="10" s="1"/>
  <c r="AM6" i="10"/>
  <c r="AN6" i="10" s="1"/>
  <c r="AM5" i="10"/>
  <c r="AN5" i="10" s="1"/>
  <c r="AM24" i="10"/>
  <c r="AN24" i="10" s="1"/>
  <c r="AM4" i="10"/>
  <c r="AN4" i="10" s="1"/>
  <c r="AM23" i="10"/>
  <c r="AN23" i="10" s="1"/>
  <c r="AM26" i="10"/>
  <c r="AN26" i="10" s="1"/>
  <c r="AM25" i="10"/>
  <c r="AN25" i="10" s="1"/>
  <c r="AM22" i="10"/>
  <c r="AN22" i="10" s="1"/>
  <c r="AM21" i="10"/>
  <c r="AN21" i="10" s="1"/>
  <c r="AM14" i="10"/>
  <c r="AN14" i="10" s="1"/>
  <c r="AM20" i="10"/>
  <c r="AN20" i="10" s="1"/>
  <c r="AM12" i="10"/>
  <c r="AN12" i="10" s="1"/>
  <c r="AM18" i="10"/>
  <c r="AN18" i="10" s="1"/>
  <c r="AM13" i="10"/>
  <c r="AN13" i="10" s="1"/>
  <c r="AM19" i="10"/>
  <c r="AN19" i="10" s="1"/>
  <c r="AM29" i="10"/>
  <c r="AN29" i="10" s="1"/>
  <c r="AM30" i="10"/>
  <c r="AN30" i="10" s="1"/>
  <c r="AM27" i="10"/>
  <c r="AN27" i="10" s="1"/>
  <c r="AG7" i="10"/>
  <c r="AG8" i="10"/>
  <c r="AG15" i="10"/>
  <c r="AG11" i="10"/>
  <c r="AG9" i="10"/>
  <c r="AG10" i="10"/>
  <c r="AG28" i="10"/>
  <c r="AG16" i="10"/>
  <c r="AG17" i="10"/>
  <c r="AG6" i="10"/>
  <c r="AG5" i="10"/>
  <c r="AG24" i="10"/>
  <c r="AG4" i="10"/>
  <c r="AG23" i="10"/>
  <c r="AG26" i="10"/>
  <c r="AG25" i="10"/>
  <c r="AG22" i="10"/>
  <c r="AG21" i="10"/>
  <c r="AG14" i="10"/>
  <c r="AG20" i="10"/>
  <c r="AG12" i="10"/>
  <c r="AG18" i="10"/>
  <c r="AG13" i="10"/>
  <c r="AG19" i="10"/>
  <c r="AG29" i="10"/>
  <c r="AG30" i="10"/>
  <c r="AG27" i="10"/>
  <c r="AE7" i="10"/>
  <c r="AE8" i="10"/>
  <c r="AE15" i="10"/>
  <c r="AE11" i="10"/>
  <c r="AE9" i="10"/>
  <c r="AE10" i="10"/>
  <c r="AE28" i="10"/>
  <c r="AE16" i="10"/>
  <c r="AE17" i="10"/>
  <c r="AE6" i="10"/>
  <c r="AE5" i="10"/>
  <c r="AE24" i="10"/>
  <c r="AE4" i="10"/>
  <c r="AE23" i="10"/>
  <c r="AE26" i="10"/>
  <c r="AE25" i="10"/>
  <c r="AE22" i="10"/>
  <c r="AE21" i="10"/>
  <c r="AE14" i="10"/>
  <c r="AE20" i="10"/>
  <c r="AE12" i="10"/>
  <c r="AE18" i="10"/>
  <c r="AE13" i="10"/>
  <c r="AE19" i="10"/>
  <c r="AE29" i="10"/>
  <c r="AE30" i="10"/>
  <c r="AE27" i="10"/>
  <c r="AC7" i="10"/>
  <c r="AC8" i="10"/>
  <c r="AC15" i="10"/>
  <c r="AC11" i="10"/>
  <c r="AC9" i="10"/>
  <c r="AC10" i="10"/>
  <c r="AC28" i="10"/>
  <c r="AC16" i="10"/>
  <c r="AC17" i="10"/>
  <c r="AC6" i="10"/>
  <c r="AC5" i="10"/>
  <c r="AC24" i="10"/>
  <c r="AC4" i="10"/>
  <c r="AC23" i="10"/>
  <c r="AC26" i="10"/>
  <c r="AC25" i="10"/>
  <c r="AC22" i="10"/>
  <c r="AC21" i="10"/>
  <c r="AC14" i="10"/>
  <c r="AC20" i="10"/>
  <c r="AC12" i="10"/>
  <c r="AC18" i="10"/>
  <c r="AC13" i="10"/>
  <c r="AC19" i="10"/>
  <c r="AC29" i="10"/>
  <c r="AC30" i="10"/>
  <c r="AC27" i="10"/>
  <c r="AA7" i="10"/>
  <c r="AA8" i="10"/>
  <c r="AA15" i="10"/>
  <c r="AA11" i="10"/>
  <c r="AA9" i="10"/>
  <c r="AA10" i="10"/>
  <c r="AA28" i="10"/>
  <c r="AA16" i="10"/>
  <c r="AA17" i="10"/>
  <c r="AA6" i="10"/>
  <c r="AA5" i="10"/>
  <c r="AA24" i="10"/>
  <c r="AA4" i="10"/>
  <c r="AA23" i="10"/>
  <c r="AA26" i="10"/>
  <c r="AA25" i="10"/>
  <c r="AA22" i="10"/>
  <c r="AA21" i="10"/>
  <c r="AA14" i="10"/>
  <c r="AA20" i="10"/>
  <c r="AA12" i="10"/>
  <c r="AA18" i="10"/>
  <c r="AA13" i="10"/>
  <c r="AA19" i="10"/>
  <c r="AA29" i="10"/>
  <c r="AA30" i="10"/>
  <c r="AA27" i="10"/>
  <c r="Y7" i="10"/>
  <c r="Y8" i="10"/>
  <c r="Y15" i="10"/>
  <c r="Y11" i="10"/>
  <c r="Y9" i="10"/>
  <c r="Y10" i="10"/>
  <c r="Y28" i="10"/>
  <c r="Y16" i="10"/>
  <c r="Y17" i="10"/>
  <c r="Y6" i="10"/>
  <c r="Y5" i="10"/>
  <c r="Y24" i="10"/>
  <c r="Y4" i="10"/>
  <c r="Y23" i="10"/>
  <c r="Y26" i="10"/>
  <c r="Y25" i="10"/>
  <c r="Y22" i="10"/>
  <c r="Y21" i="10"/>
  <c r="Y14" i="10"/>
  <c r="Y20" i="10"/>
  <c r="Y12" i="10"/>
  <c r="Y18" i="10"/>
  <c r="Y13" i="10"/>
  <c r="Y19" i="10"/>
  <c r="Y29" i="10"/>
  <c r="Y30" i="10"/>
  <c r="Y27" i="10"/>
  <c r="T7" i="10"/>
  <c r="T8" i="10"/>
  <c r="U8" i="10" s="1"/>
  <c r="T15" i="10"/>
  <c r="U15" i="10" s="1"/>
  <c r="T11" i="10"/>
  <c r="U11" i="10" s="1"/>
  <c r="T9" i="10"/>
  <c r="U9" i="10" s="1"/>
  <c r="T10" i="10"/>
  <c r="U10" i="10" s="1"/>
  <c r="T28" i="10"/>
  <c r="U28" i="10" s="1"/>
  <c r="T16" i="10"/>
  <c r="U16" i="10" s="1"/>
  <c r="T17" i="10"/>
  <c r="U17" i="10" s="1"/>
  <c r="T6" i="10"/>
  <c r="U6" i="10" s="1"/>
  <c r="T5" i="10"/>
  <c r="U5" i="10" s="1"/>
  <c r="T24" i="10"/>
  <c r="U24" i="10" s="1"/>
  <c r="T4" i="10"/>
  <c r="U4" i="10" s="1"/>
  <c r="T23" i="10"/>
  <c r="U23" i="10" s="1"/>
  <c r="T26" i="10"/>
  <c r="U26" i="10" s="1"/>
  <c r="T25" i="10"/>
  <c r="U25" i="10" s="1"/>
  <c r="T22" i="10"/>
  <c r="U22" i="10" s="1"/>
  <c r="T21" i="10"/>
  <c r="U21" i="10" s="1"/>
  <c r="T14" i="10"/>
  <c r="U14" i="10" s="1"/>
  <c r="T20" i="10"/>
  <c r="U20" i="10" s="1"/>
  <c r="T12" i="10"/>
  <c r="U12" i="10" s="1"/>
  <c r="T18" i="10"/>
  <c r="U18" i="10" s="1"/>
  <c r="T13" i="10"/>
  <c r="U13" i="10" s="1"/>
  <c r="T19" i="10"/>
  <c r="U19" i="10" s="1"/>
  <c r="T29" i="10"/>
  <c r="U29" i="10" s="1"/>
  <c r="T30" i="10"/>
  <c r="U30" i="10" s="1"/>
  <c r="T27" i="10"/>
  <c r="U27" i="10" s="1"/>
  <c r="Q7" i="10"/>
  <c r="Q8" i="10"/>
  <c r="R8" i="10" s="1"/>
  <c r="Q15" i="10"/>
  <c r="R15" i="10" s="1"/>
  <c r="Q11" i="10"/>
  <c r="R11" i="10" s="1"/>
  <c r="Q9" i="10"/>
  <c r="R9" i="10" s="1"/>
  <c r="Q10" i="10"/>
  <c r="R10" i="10" s="1"/>
  <c r="Q28" i="10"/>
  <c r="R28" i="10" s="1"/>
  <c r="Q16" i="10"/>
  <c r="R16" i="10" s="1"/>
  <c r="Q17" i="10"/>
  <c r="R17" i="10" s="1"/>
  <c r="Q6" i="10"/>
  <c r="R6" i="10" s="1"/>
  <c r="Q5" i="10"/>
  <c r="R5" i="10" s="1"/>
  <c r="Q24" i="10"/>
  <c r="R24" i="10" s="1"/>
  <c r="Q4" i="10"/>
  <c r="R4" i="10" s="1"/>
  <c r="Q23" i="10"/>
  <c r="R23" i="10" s="1"/>
  <c r="Q26" i="10"/>
  <c r="R26" i="10" s="1"/>
  <c r="Q25" i="10"/>
  <c r="R25" i="10" s="1"/>
  <c r="Q22" i="10"/>
  <c r="R22" i="10" s="1"/>
  <c r="Q21" i="10"/>
  <c r="R21" i="10" s="1"/>
  <c r="Q14" i="10"/>
  <c r="R14" i="10" s="1"/>
  <c r="Q20" i="10"/>
  <c r="R20" i="10" s="1"/>
  <c r="Q12" i="10"/>
  <c r="R12" i="10" s="1"/>
  <c r="Q18" i="10"/>
  <c r="R18" i="10" s="1"/>
  <c r="Q13" i="10"/>
  <c r="R13" i="10" s="1"/>
  <c r="Q19" i="10"/>
  <c r="R19" i="10" s="1"/>
  <c r="Q29" i="10"/>
  <c r="R29" i="10" s="1"/>
  <c r="Q30" i="10"/>
  <c r="R30" i="10" s="1"/>
  <c r="Q27" i="10"/>
  <c r="R27" i="10" s="1"/>
  <c r="O7" i="10"/>
  <c r="O8" i="10"/>
  <c r="P8" i="10" s="1"/>
  <c r="O15" i="10"/>
  <c r="P15" i="10" s="1"/>
  <c r="O11" i="10"/>
  <c r="P11" i="10" s="1"/>
  <c r="O9" i="10"/>
  <c r="P9" i="10" s="1"/>
  <c r="O10" i="10"/>
  <c r="P10" i="10" s="1"/>
  <c r="O28" i="10"/>
  <c r="P28" i="10" s="1"/>
  <c r="O16" i="10"/>
  <c r="P16" i="10" s="1"/>
  <c r="O17" i="10"/>
  <c r="P17" i="10" s="1"/>
  <c r="O6" i="10"/>
  <c r="P6" i="10" s="1"/>
  <c r="O5" i="10"/>
  <c r="P5" i="10" s="1"/>
  <c r="O24" i="10"/>
  <c r="P24" i="10" s="1"/>
  <c r="O4" i="10"/>
  <c r="P4" i="10" s="1"/>
  <c r="O23" i="10"/>
  <c r="P23" i="10" s="1"/>
  <c r="O26" i="10"/>
  <c r="P26" i="10" s="1"/>
  <c r="O25" i="10"/>
  <c r="P25" i="10" s="1"/>
  <c r="O22" i="10"/>
  <c r="P22" i="10" s="1"/>
  <c r="O21" i="10"/>
  <c r="P21" i="10" s="1"/>
  <c r="O14" i="10"/>
  <c r="P14" i="10" s="1"/>
  <c r="O20" i="10"/>
  <c r="P20" i="10" s="1"/>
  <c r="O12" i="10"/>
  <c r="P12" i="10" s="1"/>
  <c r="O18" i="10"/>
  <c r="P18" i="10" s="1"/>
  <c r="O13" i="10"/>
  <c r="P13" i="10" s="1"/>
  <c r="O19" i="10"/>
  <c r="P19" i="10" s="1"/>
  <c r="O29" i="10"/>
  <c r="P29" i="10" s="1"/>
  <c r="O30" i="10"/>
  <c r="P30" i="10" s="1"/>
  <c r="O27" i="10"/>
  <c r="P27" i="10" s="1"/>
  <c r="S7" i="10"/>
  <c r="S8" i="10"/>
  <c r="S15" i="10"/>
  <c r="S11" i="10"/>
  <c r="S9" i="10"/>
  <c r="S10" i="10"/>
  <c r="S28" i="10"/>
  <c r="S16" i="10"/>
  <c r="S17" i="10"/>
  <c r="S6" i="10"/>
  <c r="S5" i="10"/>
  <c r="S24" i="10"/>
  <c r="S4" i="10"/>
  <c r="S23" i="10"/>
  <c r="S26" i="10"/>
  <c r="S25" i="10"/>
  <c r="S22" i="10"/>
  <c r="S21" i="10"/>
  <c r="S14" i="10"/>
  <c r="S20" i="10"/>
  <c r="S12" i="10"/>
  <c r="S18" i="10"/>
  <c r="S13" i="10"/>
  <c r="S19" i="10"/>
  <c r="S29" i="10"/>
  <c r="S30" i="10"/>
  <c r="S27" i="10"/>
  <c r="U7" i="10" l="1"/>
  <c r="U32" i="10" s="1"/>
  <c r="U33" i="10" s="1"/>
  <c r="T31" i="10"/>
  <c r="AX7" i="10"/>
  <c r="AW31" i="10"/>
  <c r="AN7" i="10"/>
  <c r="AN32" i="10" s="1"/>
  <c r="AN33" i="10" s="1"/>
  <c r="AM31" i="10"/>
  <c r="P7" i="10"/>
  <c r="O31" i="10"/>
  <c r="R7" i="10"/>
  <c r="R32" i="10" s="1"/>
  <c r="R33" i="10" s="1"/>
  <c r="Q31" i="10"/>
  <c r="AL4" i="14"/>
  <c r="T21" i="13"/>
  <c r="S22" i="13"/>
  <c r="AH21" i="13"/>
  <c r="AG22" i="13"/>
  <c r="Z21" i="13"/>
  <c r="Y22" i="13"/>
  <c r="V21" i="13"/>
  <c r="V23" i="13" s="1"/>
  <c r="V24" i="13" s="1"/>
  <c r="U22" i="13"/>
  <c r="X21" i="13"/>
  <c r="W22" i="13"/>
  <c r="AX23" i="13"/>
  <c r="AX24" i="13" s="1"/>
  <c r="AN23" i="13"/>
  <c r="AN24" i="13" s="1"/>
  <c r="AA32" i="10"/>
  <c r="AA33" i="10" s="1"/>
  <c r="AG32" i="10"/>
  <c r="AG33" i="10" s="1"/>
  <c r="AP32" i="10"/>
  <c r="AP33" i="10" s="1"/>
  <c r="AY32" i="10"/>
  <c r="AY33" i="10" s="1"/>
  <c r="BG32" i="10"/>
  <c r="BG33" i="10" s="1"/>
  <c r="BI32" i="10"/>
  <c r="BI33" i="10" s="1"/>
  <c r="AC32" i="10"/>
  <c r="AC33" i="10" s="1"/>
  <c r="BB32" i="10"/>
  <c r="BB33" i="10" s="1"/>
  <c r="Y32" i="10"/>
  <c r="Y33" i="10" s="1"/>
  <c r="S32" i="10"/>
  <c r="S33" i="10" s="1"/>
  <c r="AX32" i="10"/>
  <c r="AX33" i="10" s="1"/>
  <c r="AE32" i="10"/>
  <c r="AE33" i="10" s="1"/>
  <c r="BE32" i="10"/>
  <c r="BE33" i="10" s="1"/>
  <c r="BJ9" i="10"/>
  <c r="BK9" i="10" s="1"/>
  <c r="T23" i="13"/>
  <c r="T24" i="13" s="1"/>
  <c r="AP23" i="13"/>
  <c r="AP24" i="13" s="1"/>
  <c r="Z23" i="13"/>
  <c r="Z24" i="13" s="1"/>
  <c r="AL23" i="13"/>
  <c r="AL24" i="13" s="1"/>
  <c r="AR23" i="13"/>
  <c r="AR24" i="13" s="1"/>
  <c r="AH23" i="13"/>
  <c r="AH24" i="13" s="1"/>
  <c r="AT23" i="13"/>
  <c r="AT24" i="13" s="1"/>
  <c r="X23" i="13"/>
  <c r="X24" i="13" s="1"/>
  <c r="AJ23" i="13"/>
  <c r="AJ24" i="13" s="1"/>
  <c r="AV23" i="13"/>
  <c r="AV24" i="13" s="1"/>
  <c r="AA16" i="13"/>
  <c r="BA16" i="13" s="1"/>
  <c r="BB16" i="13" s="1"/>
  <c r="AA7" i="13"/>
  <c r="BA7" i="13" s="1"/>
  <c r="BB7" i="13" s="1"/>
  <c r="AA21" i="13"/>
  <c r="AA13" i="13"/>
  <c r="BA13" i="13" s="1"/>
  <c r="BB13" i="13" s="1"/>
  <c r="AA6" i="13"/>
  <c r="BA6" i="13" s="1"/>
  <c r="BB6" i="13" s="1"/>
  <c r="AA17" i="13"/>
  <c r="BA17" i="13" s="1"/>
  <c r="BB17" i="13" s="1"/>
  <c r="AA5" i="13"/>
  <c r="BA5" i="13" s="1"/>
  <c r="BB5" i="13" s="1"/>
  <c r="AA19" i="13"/>
  <c r="BA19" i="13" s="1"/>
  <c r="BB19" i="13" s="1"/>
  <c r="AA10" i="13"/>
  <c r="BA10" i="13" s="1"/>
  <c r="BB10" i="13" s="1"/>
  <c r="AA8" i="13"/>
  <c r="BA8" i="13" s="1"/>
  <c r="BB8" i="13" s="1"/>
  <c r="AA14" i="13"/>
  <c r="BA14" i="13" s="1"/>
  <c r="BB14" i="13" s="1"/>
  <c r="AA15" i="13"/>
  <c r="BA15" i="13" s="1"/>
  <c r="BB15" i="13" s="1"/>
  <c r="AA11" i="13"/>
  <c r="BA11" i="13" s="1"/>
  <c r="BB11" i="13" s="1"/>
  <c r="AA18" i="13"/>
  <c r="BA18" i="13" s="1"/>
  <c r="BB18" i="13" s="1"/>
  <c r="AA12" i="13"/>
  <c r="BA12" i="13" s="1"/>
  <c r="BB12" i="13" s="1"/>
  <c r="AA4" i="13"/>
  <c r="BA4" i="13" s="1"/>
  <c r="BB4" i="13" s="1"/>
  <c r="AA9" i="13"/>
  <c r="BA9" i="13" s="1"/>
  <c r="BB9" i="13" s="1"/>
  <c r="AA20" i="13"/>
  <c r="BA20" i="13" s="1"/>
  <c r="BB20" i="13" s="1"/>
  <c r="BJ8" i="10"/>
  <c r="BK8" i="10" s="1"/>
  <c r="BJ15" i="10"/>
  <c r="BK15" i="10" s="1"/>
  <c r="BJ11" i="10"/>
  <c r="BK11" i="10" s="1"/>
  <c r="BJ10" i="10"/>
  <c r="BK10" i="10" s="1"/>
  <c r="BJ28" i="10"/>
  <c r="BK28" i="10" s="1"/>
  <c r="BJ16" i="10"/>
  <c r="BK16" i="10" s="1"/>
  <c r="BJ17" i="10"/>
  <c r="BK17" i="10" s="1"/>
  <c r="BJ6" i="10"/>
  <c r="BK6" i="10" s="1"/>
  <c r="BJ5" i="10"/>
  <c r="BK5" i="10" s="1"/>
  <c r="BJ24" i="10"/>
  <c r="BK24" i="10" s="1"/>
  <c r="BJ4" i="10"/>
  <c r="BK4" i="10" s="1"/>
  <c r="BJ23" i="10"/>
  <c r="BK23" i="10" s="1"/>
  <c r="BJ26" i="10"/>
  <c r="BK26" i="10" s="1"/>
  <c r="BJ25" i="10"/>
  <c r="BK25" i="10" s="1"/>
  <c r="BJ22" i="10"/>
  <c r="BK22" i="10" s="1"/>
  <c r="BJ21" i="10"/>
  <c r="BK21" i="10" s="1"/>
  <c r="BJ14" i="10"/>
  <c r="BK14" i="10" s="1"/>
  <c r="BJ20" i="10"/>
  <c r="BK20" i="10" s="1"/>
  <c r="BJ12" i="10"/>
  <c r="BK12" i="10" s="1"/>
  <c r="BJ18" i="10"/>
  <c r="BK18" i="10" s="1"/>
  <c r="BJ13" i="10"/>
  <c r="BK13" i="10" s="1"/>
  <c r="BJ19" i="10"/>
  <c r="BK19" i="10" s="1"/>
  <c r="BJ29" i="10"/>
  <c r="BK29" i="10" s="1"/>
  <c r="BJ30" i="10"/>
  <c r="BK30" i="10" s="1"/>
  <c r="BJ27" i="10"/>
  <c r="BK27" i="10" s="1"/>
  <c r="BC28" i="12"/>
  <c r="BC27" i="12"/>
  <c r="BC6" i="12"/>
  <c r="BC29" i="12"/>
  <c r="BC20" i="12"/>
  <c r="BC24" i="12"/>
  <c r="BC23" i="12"/>
  <c r="BC25" i="12"/>
  <c r="BC34" i="12"/>
  <c r="BC35" i="12"/>
  <c r="BC18" i="12"/>
  <c r="BC15" i="12"/>
  <c r="BC14" i="12"/>
  <c r="BC13" i="12"/>
  <c r="BC32" i="12"/>
  <c r="BC9" i="12"/>
  <c r="BC8" i="12"/>
  <c r="BC4" i="12"/>
  <c r="BC33" i="12"/>
  <c r="BC31" i="12"/>
  <c r="BC7" i="12"/>
  <c r="BC12" i="12"/>
  <c r="BC17" i="12"/>
  <c r="BC16" i="12"/>
  <c r="BC10" i="12"/>
  <c r="BC26" i="12"/>
  <c r="BC5" i="12"/>
  <c r="BC30" i="12"/>
  <c r="BC11" i="12"/>
  <c r="BC19" i="12"/>
  <c r="BC21" i="12"/>
  <c r="BC22" i="12"/>
  <c r="BA28" i="12"/>
  <c r="BA27" i="12"/>
  <c r="BA6" i="12"/>
  <c r="BA29" i="12"/>
  <c r="BA20" i="12"/>
  <c r="BA24" i="12"/>
  <c r="BA23" i="12"/>
  <c r="BA25" i="12"/>
  <c r="BA34" i="12"/>
  <c r="BA35" i="12"/>
  <c r="BA18" i="12"/>
  <c r="BA15" i="12"/>
  <c r="BA14" i="12"/>
  <c r="BA13" i="12"/>
  <c r="BA32" i="12"/>
  <c r="BA9" i="12"/>
  <c r="BA8" i="12"/>
  <c r="BA4" i="12"/>
  <c r="BA33" i="12"/>
  <c r="BA31" i="12"/>
  <c r="BA7" i="12"/>
  <c r="BA12" i="12"/>
  <c r="BA17" i="12"/>
  <c r="BA16" i="12"/>
  <c r="BA10" i="12"/>
  <c r="BA26" i="12"/>
  <c r="BA5" i="12"/>
  <c r="BA30" i="12"/>
  <c r="BA11" i="12"/>
  <c r="BA19" i="12"/>
  <c r="BA21" i="12"/>
  <c r="BA22" i="12"/>
  <c r="AY28" i="12"/>
  <c r="AY27" i="12"/>
  <c r="AY6" i="12"/>
  <c r="AY29" i="12"/>
  <c r="AY20" i="12"/>
  <c r="AY24" i="12"/>
  <c r="AY23" i="12"/>
  <c r="AY25" i="12"/>
  <c r="AY34" i="12"/>
  <c r="AY35" i="12"/>
  <c r="AY18" i="12"/>
  <c r="AY15" i="12"/>
  <c r="AY14" i="12"/>
  <c r="AY13" i="12"/>
  <c r="AY32" i="12"/>
  <c r="AY9" i="12"/>
  <c r="AY8" i="12"/>
  <c r="AY4" i="12"/>
  <c r="AY33" i="12"/>
  <c r="AY31" i="12"/>
  <c r="AY7" i="12"/>
  <c r="AY12" i="12"/>
  <c r="AY17" i="12"/>
  <c r="AY16" i="12"/>
  <c r="AY10" i="12"/>
  <c r="AY26" i="12"/>
  <c r="AY5" i="12"/>
  <c r="AY30" i="12"/>
  <c r="AY11" i="12"/>
  <c r="AY19" i="12"/>
  <c r="AY21" i="12"/>
  <c r="AY22" i="12"/>
  <c r="AS28" i="12"/>
  <c r="AS27" i="12"/>
  <c r="AS6" i="12"/>
  <c r="AS29" i="12"/>
  <c r="AS20" i="12"/>
  <c r="AS24" i="12"/>
  <c r="AS23" i="12"/>
  <c r="AS25" i="12"/>
  <c r="AS34" i="12"/>
  <c r="AS35" i="12"/>
  <c r="AS18" i="12"/>
  <c r="AS15" i="12"/>
  <c r="AS14" i="12"/>
  <c r="AS13" i="12"/>
  <c r="AS32" i="12"/>
  <c r="AS9" i="12"/>
  <c r="AS8" i="12"/>
  <c r="AS4" i="12"/>
  <c r="AS33" i="12"/>
  <c r="AS31" i="12"/>
  <c r="AS7" i="12"/>
  <c r="AS12" i="12"/>
  <c r="AS17" i="12"/>
  <c r="AS16" i="12"/>
  <c r="AS10" i="12"/>
  <c r="AS26" i="12"/>
  <c r="AS5" i="12"/>
  <c r="AS30" i="12"/>
  <c r="AS11" i="12"/>
  <c r="AS19" i="12"/>
  <c r="AS21" i="12"/>
  <c r="AS22" i="12"/>
  <c r="AQ28" i="12"/>
  <c r="AQ27" i="12"/>
  <c r="AQ6" i="12"/>
  <c r="AQ29" i="12"/>
  <c r="AQ20" i="12"/>
  <c r="AQ24" i="12"/>
  <c r="AQ23" i="12"/>
  <c r="AQ25" i="12"/>
  <c r="AQ34" i="12"/>
  <c r="AQ35" i="12"/>
  <c r="AQ18" i="12"/>
  <c r="AQ15" i="12"/>
  <c r="AQ14" i="12"/>
  <c r="AQ13" i="12"/>
  <c r="AQ32" i="12"/>
  <c r="AQ9" i="12"/>
  <c r="AQ8" i="12"/>
  <c r="AQ4" i="12"/>
  <c r="AQ33" i="12"/>
  <c r="AQ31" i="12"/>
  <c r="AQ7" i="12"/>
  <c r="AQ12" i="12"/>
  <c r="AQ17" i="12"/>
  <c r="AQ16" i="12"/>
  <c r="AQ10" i="12"/>
  <c r="AQ26" i="12"/>
  <c r="AQ5" i="12"/>
  <c r="AQ30" i="12"/>
  <c r="AQ11" i="12"/>
  <c r="AQ19" i="12"/>
  <c r="AQ21" i="12"/>
  <c r="AQ22" i="12"/>
  <c r="AO28" i="12"/>
  <c r="AO27" i="12"/>
  <c r="AO6" i="12"/>
  <c r="AO29" i="12"/>
  <c r="AO20" i="12"/>
  <c r="AO24" i="12"/>
  <c r="AO23" i="12"/>
  <c r="AO25" i="12"/>
  <c r="AO34" i="12"/>
  <c r="AO35" i="12"/>
  <c r="AO18" i="12"/>
  <c r="AO15" i="12"/>
  <c r="AO14" i="12"/>
  <c r="AO13" i="12"/>
  <c r="AO32" i="12"/>
  <c r="AO9" i="12"/>
  <c r="AO8" i="12"/>
  <c r="AO4" i="12"/>
  <c r="AO33" i="12"/>
  <c r="AO31" i="12"/>
  <c r="AO7" i="12"/>
  <c r="AO12" i="12"/>
  <c r="AO17" i="12"/>
  <c r="AO16" i="12"/>
  <c r="AO10" i="12"/>
  <c r="AO26" i="12"/>
  <c r="AO5" i="12"/>
  <c r="AO30" i="12"/>
  <c r="AO11" i="12"/>
  <c r="AO19" i="12"/>
  <c r="AO21" i="12"/>
  <c r="AO22" i="12"/>
  <c r="AM28" i="12"/>
  <c r="AM27" i="12"/>
  <c r="AM6" i="12"/>
  <c r="AM29" i="12"/>
  <c r="AM20" i="12"/>
  <c r="AM24" i="12"/>
  <c r="AM23" i="12"/>
  <c r="AM25" i="12"/>
  <c r="AM34" i="12"/>
  <c r="AM35" i="12"/>
  <c r="AM18" i="12"/>
  <c r="AM15" i="12"/>
  <c r="AM14" i="12"/>
  <c r="AM13" i="12"/>
  <c r="AM32" i="12"/>
  <c r="AM9" i="12"/>
  <c r="AM8" i="12"/>
  <c r="AM4" i="12"/>
  <c r="AM33" i="12"/>
  <c r="AM31" i="12"/>
  <c r="AM7" i="12"/>
  <c r="AM12" i="12"/>
  <c r="AM17" i="12"/>
  <c r="AM16" i="12"/>
  <c r="AM10" i="12"/>
  <c r="AM26" i="12"/>
  <c r="AM5" i="12"/>
  <c r="AM30" i="12"/>
  <c r="AM11" i="12"/>
  <c r="AM19" i="12"/>
  <c r="AM21" i="12"/>
  <c r="AM22" i="12"/>
  <c r="AK28" i="12"/>
  <c r="AK27" i="12"/>
  <c r="AK6" i="12"/>
  <c r="AK29" i="12"/>
  <c r="AK20" i="12"/>
  <c r="AK24" i="12"/>
  <c r="AK23" i="12"/>
  <c r="AK25" i="12"/>
  <c r="AK34" i="12"/>
  <c r="AK35" i="12"/>
  <c r="AK18" i="12"/>
  <c r="AK15" i="12"/>
  <c r="AK14" i="12"/>
  <c r="AK13" i="12"/>
  <c r="AK32" i="12"/>
  <c r="AK9" i="12"/>
  <c r="AK8" i="12"/>
  <c r="AK4" i="12"/>
  <c r="AK33" i="12"/>
  <c r="AK31" i="12"/>
  <c r="AK7" i="12"/>
  <c r="AK12" i="12"/>
  <c r="AK17" i="12"/>
  <c r="AK16" i="12"/>
  <c r="AK10" i="12"/>
  <c r="AK26" i="12"/>
  <c r="AK5" i="12"/>
  <c r="AK30" i="12"/>
  <c r="AK11" i="12"/>
  <c r="AK19" i="12"/>
  <c r="AK21" i="12"/>
  <c r="AK22" i="12"/>
  <c r="AG28" i="12"/>
  <c r="AG27" i="12"/>
  <c r="AG6" i="12"/>
  <c r="AG29" i="12"/>
  <c r="AG20" i="12"/>
  <c r="AG24" i="12"/>
  <c r="AG23" i="12"/>
  <c r="AG25" i="12"/>
  <c r="AG34" i="12"/>
  <c r="AG35" i="12"/>
  <c r="AG18" i="12"/>
  <c r="AG15" i="12"/>
  <c r="AG14" i="12"/>
  <c r="AG13" i="12"/>
  <c r="AG32" i="12"/>
  <c r="AG9" i="12"/>
  <c r="AG8" i="12"/>
  <c r="AG4" i="12"/>
  <c r="AG33" i="12"/>
  <c r="AG31" i="12"/>
  <c r="AG7" i="12"/>
  <c r="AG12" i="12"/>
  <c r="AG17" i="12"/>
  <c r="AG16" i="12"/>
  <c r="AG10" i="12"/>
  <c r="AG26" i="12"/>
  <c r="AG5" i="12"/>
  <c r="AG30" i="12"/>
  <c r="AG11" i="12"/>
  <c r="AG19" i="12"/>
  <c r="AG21" i="12"/>
  <c r="AG22" i="12"/>
  <c r="Z28" i="12"/>
  <c r="Z27" i="12"/>
  <c r="Z6" i="12"/>
  <c r="Z29" i="12"/>
  <c r="Z20" i="12"/>
  <c r="Z24" i="12"/>
  <c r="Z23" i="12"/>
  <c r="Z25" i="12"/>
  <c r="Z34" i="12"/>
  <c r="Z35" i="12"/>
  <c r="Z18" i="12"/>
  <c r="Z15" i="12"/>
  <c r="Z14" i="12"/>
  <c r="Z13" i="12"/>
  <c r="Z32" i="12"/>
  <c r="Z9" i="12"/>
  <c r="Z8" i="12"/>
  <c r="Z4" i="12"/>
  <c r="Z33" i="12"/>
  <c r="Z31" i="12"/>
  <c r="Z7" i="12"/>
  <c r="Z12" i="12"/>
  <c r="Z17" i="12"/>
  <c r="Z16" i="12"/>
  <c r="Z10" i="12"/>
  <c r="Z26" i="12"/>
  <c r="Z5" i="12"/>
  <c r="Z30" i="12"/>
  <c r="Z11" i="12"/>
  <c r="Z19" i="12"/>
  <c r="Z21" i="12"/>
  <c r="Z22" i="12"/>
  <c r="AD28" i="12"/>
  <c r="AE28" i="12" s="1"/>
  <c r="AD27" i="12"/>
  <c r="AE27" i="12" s="1"/>
  <c r="AD6" i="12"/>
  <c r="AE6" i="12" s="1"/>
  <c r="AD29" i="12"/>
  <c r="AE29" i="12" s="1"/>
  <c r="AD20" i="12"/>
  <c r="AE20" i="12" s="1"/>
  <c r="AD24" i="12"/>
  <c r="AE24" i="12" s="1"/>
  <c r="AD23" i="12"/>
  <c r="AE23" i="12" s="1"/>
  <c r="AD25" i="12"/>
  <c r="AE25" i="12" s="1"/>
  <c r="AD34" i="12"/>
  <c r="AE34" i="12" s="1"/>
  <c r="AD35" i="12"/>
  <c r="AE35" i="12" s="1"/>
  <c r="AD18" i="12"/>
  <c r="AE18" i="12" s="1"/>
  <c r="AD15" i="12"/>
  <c r="AE15" i="12" s="1"/>
  <c r="AD14" i="12"/>
  <c r="AE14" i="12" s="1"/>
  <c r="AD13" i="12"/>
  <c r="AE13" i="12" s="1"/>
  <c r="AD32" i="12"/>
  <c r="AE32" i="12" s="1"/>
  <c r="AD9" i="12"/>
  <c r="AE9" i="12" s="1"/>
  <c r="AD8" i="12"/>
  <c r="AE8" i="12" s="1"/>
  <c r="AD4" i="12"/>
  <c r="AE4" i="12" s="1"/>
  <c r="AD33" i="12"/>
  <c r="AE33" i="12" s="1"/>
  <c r="AD31" i="12"/>
  <c r="AE31" i="12" s="1"/>
  <c r="AD7" i="12"/>
  <c r="AE7" i="12" s="1"/>
  <c r="AD12" i="12"/>
  <c r="AE12" i="12" s="1"/>
  <c r="AD17" i="12"/>
  <c r="AE17" i="12" s="1"/>
  <c r="AD16" i="12"/>
  <c r="AE16" i="12" s="1"/>
  <c r="AD10" i="12"/>
  <c r="AE10" i="12" s="1"/>
  <c r="AD26" i="12"/>
  <c r="AE26" i="12" s="1"/>
  <c r="AD5" i="12"/>
  <c r="AE5" i="12" s="1"/>
  <c r="AD30" i="12"/>
  <c r="AE30" i="12" s="1"/>
  <c r="AD11" i="12"/>
  <c r="AD19" i="12"/>
  <c r="AE19" i="12" s="1"/>
  <c r="AD21" i="12"/>
  <c r="AE21" i="12" s="1"/>
  <c r="AD22" i="12"/>
  <c r="AE22" i="12" s="1"/>
  <c r="V28" i="12"/>
  <c r="W28" i="12" s="1"/>
  <c r="V27" i="12"/>
  <c r="W27" i="12" s="1"/>
  <c r="V6" i="12"/>
  <c r="W6" i="12" s="1"/>
  <c r="V29" i="12"/>
  <c r="W29" i="12" s="1"/>
  <c r="V20" i="12"/>
  <c r="W20" i="12" s="1"/>
  <c r="V24" i="12"/>
  <c r="W24" i="12" s="1"/>
  <c r="V23" i="12"/>
  <c r="W23" i="12" s="1"/>
  <c r="V25" i="12"/>
  <c r="W25" i="12" s="1"/>
  <c r="V34" i="12"/>
  <c r="W34" i="12" s="1"/>
  <c r="V35" i="12"/>
  <c r="W35" i="12" s="1"/>
  <c r="V18" i="12"/>
  <c r="W18" i="12" s="1"/>
  <c r="V15" i="12"/>
  <c r="W15" i="12" s="1"/>
  <c r="V14" i="12"/>
  <c r="W14" i="12" s="1"/>
  <c r="V13" i="12"/>
  <c r="W13" i="12" s="1"/>
  <c r="V32" i="12"/>
  <c r="W32" i="12" s="1"/>
  <c r="V9" i="12"/>
  <c r="W9" i="12" s="1"/>
  <c r="V8" i="12"/>
  <c r="W8" i="12" s="1"/>
  <c r="V4" i="12"/>
  <c r="W4" i="12" s="1"/>
  <c r="V33" i="12"/>
  <c r="W33" i="12" s="1"/>
  <c r="V31" i="12"/>
  <c r="W31" i="12" s="1"/>
  <c r="V7" i="12"/>
  <c r="W7" i="12" s="1"/>
  <c r="V12" i="12"/>
  <c r="W12" i="12" s="1"/>
  <c r="V17" i="12"/>
  <c r="W17" i="12" s="1"/>
  <c r="V16" i="12"/>
  <c r="W16" i="12" s="1"/>
  <c r="V10" i="12"/>
  <c r="W10" i="12" s="1"/>
  <c r="V26" i="12"/>
  <c r="W26" i="12" s="1"/>
  <c r="V5" i="12"/>
  <c r="W5" i="12" s="1"/>
  <c r="V30" i="12"/>
  <c r="W30" i="12" s="1"/>
  <c r="V11" i="12"/>
  <c r="V19" i="12"/>
  <c r="W19" i="12" s="1"/>
  <c r="V21" i="12"/>
  <c r="W21" i="12" s="1"/>
  <c r="V22" i="12"/>
  <c r="W22" i="12" s="1"/>
  <c r="T28" i="12"/>
  <c r="U28" i="12" s="1"/>
  <c r="T27" i="12"/>
  <c r="U27" i="12" s="1"/>
  <c r="T6" i="12"/>
  <c r="U6" i="12" s="1"/>
  <c r="T29" i="12"/>
  <c r="U29" i="12" s="1"/>
  <c r="T20" i="12"/>
  <c r="U20" i="12" s="1"/>
  <c r="T24" i="12"/>
  <c r="U24" i="12" s="1"/>
  <c r="T23" i="12"/>
  <c r="U23" i="12" s="1"/>
  <c r="T25" i="12"/>
  <c r="U25" i="12" s="1"/>
  <c r="T34" i="12"/>
  <c r="U34" i="12" s="1"/>
  <c r="T35" i="12"/>
  <c r="U35" i="12" s="1"/>
  <c r="T18" i="12"/>
  <c r="U18" i="12" s="1"/>
  <c r="T15" i="12"/>
  <c r="U15" i="12" s="1"/>
  <c r="T14" i="12"/>
  <c r="U14" i="12" s="1"/>
  <c r="T13" i="12"/>
  <c r="U13" i="12" s="1"/>
  <c r="T32" i="12"/>
  <c r="U32" i="12" s="1"/>
  <c r="T9" i="12"/>
  <c r="U9" i="12" s="1"/>
  <c r="T8" i="12"/>
  <c r="U8" i="12" s="1"/>
  <c r="T4" i="12"/>
  <c r="U4" i="12" s="1"/>
  <c r="T33" i="12"/>
  <c r="U33" i="12" s="1"/>
  <c r="T31" i="12"/>
  <c r="U31" i="12" s="1"/>
  <c r="T7" i="12"/>
  <c r="U7" i="12" s="1"/>
  <c r="T12" i="12"/>
  <c r="U12" i="12" s="1"/>
  <c r="T17" i="12"/>
  <c r="U17" i="12" s="1"/>
  <c r="T16" i="12"/>
  <c r="U16" i="12" s="1"/>
  <c r="T10" i="12"/>
  <c r="U10" i="12" s="1"/>
  <c r="T26" i="12"/>
  <c r="U26" i="12" s="1"/>
  <c r="T5" i="12"/>
  <c r="U5" i="12" s="1"/>
  <c r="T30" i="12"/>
  <c r="U30" i="12" s="1"/>
  <c r="T11" i="12"/>
  <c r="T19" i="12"/>
  <c r="U19" i="12" s="1"/>
  <c r="T21" i="12"/>
  <c r="U21" i="12" s="1"/>
  <c r="T22" i="12"/>
  <c r="U22" i="12" s="1"/>
  <c r="I28" i="12"/>
  <c r="I27" i="12"/>
  <c r="I6" i="12"/>
  <c r="I29" i="12"/>
  <c r="I20" i="12"/>
  <c r="I24" i="12"/>
  <c r="I23" i="12"/>
  <c r="I25" i="12"/>
  <c r="I34" i="12"/>
  <c r="I35" i="12"/>
  <c r="I18" i="12"/>
  <c r="I15" i="12"/>
  <c r="I14" i="12"/>
  <c r="I13" i="12"/>
  <c r="I32" i="12"/>
  <c r="I9" i="12"/>
  <c r="I8" i="12"/>
  <c r="I4" i="12"/>
  <c r="I33" i="12"/>
  <c r="I31" i="12"/>
  <c r="I7" i="12"/>
  <c r="I12" i="12"/>
  <c r="I17" i="12"/>
  <c r="I16" i="12"/>
  <c r="I10" i="12"/>
  <c r="I26" i="12"/>
  <c r="I5" i="12"/>
  <c r="I30" i="12"/>
  <c r="I11" i="12"/>
  <c r="I19" i="12"/>
  <c r="I21" i="12"/>
  <c r="I22" i="12"/>
  <c r="G76" i="9"/>
  <c r="BF77" i="9" s="1"/>
  <c r="U11" i="12" l="1"/>
  <c r="T36" i="12"/>
  <c r="W11" i="12"/>
  <c r="W37" i="12" s="1"/>
  <c r="W38" i="12" s="1"/>
  <c r="V36" i="12"/>
  <c r="AE11" i="12"/>
  <c r="AE37" i="12" s="1"/>
  <c r="AE38" i="12" s="1"/>
  <c r="AD36" i="12"/>
  <c r="BJ7" i="10"/>
  <c r="BK7" i="10" s="1"/>
  <c r="AL9" i="14"/>
  <c r="AL11" i="14"/>
  <c r="AM4" i="14"/>
  <c r="AM7" i="14" s="1"/>
  <c r="AM8" i="14" s="1"/>
  <c r="BA21" i="13"/>
  <c r="BB21" i="13" s="1"/>
  <c r="P32" i="10"/>
  <c r="P33" i="10" s="1"/>
  <c r="BA27" i="13"/>
  <c r="BA25" i="13"/>
  <c r="BB23" i="13"/>
  <c r="BB24" i="13" s="1"/>
  <c r="AA23" i="13"/>
  <c r="AA24" i="13" s="1"/>
  <c r="AG37" i="12"/>
  <c r="AG38" i="12" s="1"/>
  <c r="AS37" i="12"/>
  <c r="AS38" i="12" s="1"/>
  <c r="AY37" i="12"/>
  <c r="AY38" i="12" s="1"/>
  <c r="Z37" i="12"/>
  <c r="Z38" i="12" s="1"/>
  <c r="L37" i="12"/>
  <c r="L38" i="12" s="1"/>
  <c r="BC37" i="12"/>
  <c r="BC38" i="12" s="1"/>
  <c r="U37" i="12"/>
  <c r="U38" i="12" s="1"/>
  <c r="AO37" i="12"/>
  <c r="AO38" i="12" s="1"/>
  <c r="I37" i="12"/>
  <c r="I38" i="12" s="1"/>
  <c r="AM37" i="12"/>
  <c r="AM38" i="12" s="1"/>
  <c r="AQ37" i="12"/>
  <c r="AQ38" i="12" s="1"/>
  <c r="AK37" i="12"/>
  <c r="AK38" i="12" s="1"/>
  <c r="BA37" i="12"/>
  <c r="BA38" i="12" s="1"/>
  <c r="X5" i="12"/>
  <c r="BH5" i="12" s="1"/>
  <c r="BI5" i="12" s="1"/>
  <c r="X33" i="12"/>
  <c r="BH33" i="12" s="1"/>
  <c r="BI33" i="12" s="1"/>
  <c r="X18" i="12"/>
  <c r="BH18" i="12" s="1"/>
  <c r="BI18" i="12" s="1"/>
  <c r="X29" i="12"/>
  <c r="BH29" i="12" s="1"/>
  <c r="BI29" i="12" s="1"/>
  <c r="X12" i="12"/>
  <c r="BH12" i="12" s="1"/>
  <c r="BI12" i="12" s="1"/>
  <c r="X13" i="12"/>
  <c r="BH13" i="12" s="1"/>
  <c r="BI13" i="12" s="1"/>
  <c r="X23" i="12"/>
  <c r="BH23" i="12" s="1"/>
  <c r="BI23" i="12" s="1"/>
  <c r="X16" i="12"/>
  <c r="BH16" i="12" s="1"/>
  <c r="BI16" i="12" s="1"/>
  <c r="X9" i="12"/>
  <c r="BH9" i="12" s="1"/>
  <c r="BI9" i="12" s="1"/>
  <c r="X34" i="12"/>
  <c r="BH34" i="12" s="1"/>
  <c r="BI34" i="12" s="1"/>
  <c r="X28" i="12"/>
  <c r="BH28" i="12" s="1"/>
  <c r="BI28" i="12" s="1"/>
  <c r="X21" i="12"/>
  <c r="BH21" i="12" s="1"/>
  <c r="BI21" i="12" s="1"/>
  <c r="X10" i="12"/>
  <c r="BH10" i="12" s="1"/>
  <c r="BI10" i="12" s="1"/>
  <c r="X8" i="12"/>
  <c r="BH8" i="12" s="1"/>
  <c r="BI8" i="12" s="1"/>
  <c r="X35" i="12"/>
  <c r="BH35" i="12" s="1"/>
  <c r="BI35" i="12" s="1"/>
  <c r="X27" i="12"/>
  <c r="BH27" i="12" s="1"/>
  <c r="BI27" i="12" s="1"/>
  <c r="X19" i="12"/>
  <c r="BH19" i="12" s="1"/>
  <c r="BI19" i="12" s="1"/>
  <c r="X17" i="12"/>
  <c r="BH17" i="12" s="1"/>
  <c r="BI17" i="12" s="1"/>
  <c r="X32" i="12"/>
  <c r="BH32" i="12" s="1"/>
  <c r="BI32" i="12" s="1"/>
  <c r="X25" i="12"/>
  <c r="BH25" i="12" s="1"/>
  <c r="BI25" i="12" s="1"/>
  <c r="X7" i="12"/>
  <c r="BH7" i="12" s="1"/>
  <c r="BI7" i="12" s="1"/>
  <c r="X14" i="12"/>
  <c r="BH14" i="12" s="1"/>
  <c r="BI14" i="12" s="1"/>
  <c r="X24" i="12"/>
  <c r="BH24" i="12" s="1"/>
  <c r="BI24" i="12" s="1"/>
  <c r="X30" i="12"/>
  <c r="BH30" i="12" s="1"/>
  <c r="BI30" i="12" s="1"/>
  <c r="X31" i="12"/>
  <c r="BH31" i="12" s="1"/>
  <c r="BI31" i="12" s="1"/>
  <c r="X15" i="12"/>
  <c r="BH15" i="12" s="1"/>
  <c r="BI15" i="12" s="1"/>
  <c r="X20" i="12"/>
  <c r="BH20" i="12" s="1"/>
  <c r="BI20" i="12" s="1"/>
  <c r="X22" i="12"/>
  <c r="BH22" i="12" s="1"/>
  <c r="BI22" i="12" s="1"/>
  <c r="X26" i="12"/>
  <c r="BH26" i="12" s="1"/>
  <c r="BI26" i="12" s="1"/>
  <c r="X4" i="12"/>
  <c r="BH4" i="12" s="1"/>
  <c r="BI4" i="12" s="1"/>
  <c r="X6" i="12"/>
  <c r="BH6" i="12" s="1"/>
  <c r="BI6" i="12" s="1"/>
  <c r="AK45" i="11"/>
  <c r="AK10" i="11"/>
  <c r="AK11" i="11"/>
  <c r="AK8" i="11"/>
  <c r="AK9" i="11"/>
  <c r="AK12" i="11"/>
  <c r="AK5" i="11"/>
  <c r="AK46" i="11"/>
  <c r="AK42" i="11"/>
  <c r="AK41" i="11"/>
  <c r="AK15" i="11"/>
  <c r="AK25" i="11"/>
  <c r="AK23" i="11"/>
  <c r="AK24" i="11"/>
  <c r="AK26" i="11"/>
  <c r="AK56" i="11"/>
  <c r="AK54" i="11"/>
  <c r="AK37" i="11"/>
  <c r="AK6" i="11"/>
  <c r="AK7" i="11"/>
  <c r="AK38" i="11"/>
  <c r="AK31" i="11"/>
  <c r="AK36" i="11"/>
  <c r="AK39" i="11"/>
  <c r="AK33" i="11"/>
  <c r="AK4" i="11"/>
  <c r="AK48" i="11"/>
  <c r="AK50" i="11"/>
  <c r="AK16" i="11"/>
  <c r="AK19" i="11"/>
  <c r="AK14" i="11"/>
  <c r="AK13" i="11"/>
  <c r="AK57" i="11"/>
  <c r="AK52" i="11"/>
  <c r="AK51" i="11"/>
  <c r="AK49" i="11"/>
  <c r="AK18" i="11"/>
  <c r="AK20" i="11"/>
  <c r="AK17" i="11"/>
  <c r="AK47" i="11"/>
  <c r="AK44" i="11"/>
  <c r="AK43" i="11"/>
  <c r="AK22" i="11"/>
  <c r="AK55" i="11"/>
  <c r="AK27" i="11"/>
  <c r="AK21" i="11"/>
  <c r="AK40" i="11"/>
  <c r="AK28" i="11"/>
  <c r="AK30" i="11"/>
  <c r="AK35" i="11"/>
  <c r="AK32" i="11"/>
  <c r="AK29" i="11"/>
  <c r="AK34" i="11"/>
  <c r="AK53" i="11"/>
  <c r="BK45" i="11"/>
  <c r="BK10" i="11"/>
  <c r="BK11" i="11"/>
  <c r="BK8" i="11"/>
  <c r="BK9" i="11"/>
  <c r="BK12" i="11"/>
  <c r="BK5" i="11"/>
  <c r="BK46" i="11"/>
  <c r="BK42" i="11"/>
  <c r="BK41" i="11"/>
  <c r="BK15" i="11"/>
  <c r="BK25" i="11"/>
  <c r="BK23" i="11"/>
  <c r="BK24" i="11"/>
  <c r="BK26" i="11"/>
  <c r="BK56" i="11"/>
  <c r="BK54" i="11"/>
  <c r="BK37" i="11"/>
  <c r="BK6" i="11"/>
  <c r="BK7" i="11"/>
  <c r="BK38" i="11"/>
  <c r="BK31" i="11"/>
  <c r="BK36" i="11"/>
  <c r="BK39" i="11"/>
  <c r="BK33" i="11"/>
  <c r="BK4" i="11"/>
  <c r="BK48" i="11"/>
  <c r="BK50" i="11"/>
  <c r="BK16" i="11"/>
  <c r="BK19" i="11"/>
  <c r="BK14" i="11"/>
  <c r="BK13" i="11"/>
  <c r="BK57" i="11"/>
  <c r="BK52" i="11"/>
  <c r="BK51" i="11"/>
  <c r="BK49" i="11"/>
  <c r="BK18" i="11"/>
  <c r="BK20" i="11"/>
  <c r="BK17" i="11"/>
  <c r="BK47" i="11"/>
  <c r="BK44" i="11"/>
  <c r="BK43" i="11"/>
  <c r="BK22" i="11"/>
  <c r="BK55" i="11"/>
  <c r="BK27" i="11"/>
  <c r="BK21" i="11"/>
  <c r="BK40" i="11"/>
  <c r="BK28" i="11"/>
  <c r="BK30" i="11"/>
  <c r="BK35" i="11"/>
  <c r="BK32" i="11"/>
  <c r="BK29" i="11"/>
  <c r="BK34" i="11"/>
  <c r="BK53" i="11"/>
  <c r="BI45" i="11"/>
  <c r="BI10" i="11"/>
  <c r="BI11" i="11"/>
  <c r="BI8" i="11"/>
  <c r="BI9" i="11"/>
  <c r="BI12" i="11"/>
  <c r="BI5" i="11"/>
  <c r="BI46" i="11"/>
  <c r="BI42" i="11"/>
  <c r="BI41" i="11"/>
  <c r="BI15" i="11"/>
  <c r="BI25" i="11"/>
  <c r="BI23" i="11"/>
  <c r="BI24" i="11"/>
  <c r="BI26" i="11"/>
  <c r="BI56" i="11"/>
  <c r="BI54" i="11"/>
  <c r="BI37" i="11"/>
  <c r="BI6" i="11"/>
  <c r="BI7" i="11"/>
  <c r="BI38" i="11"/>
  <c r="BI31" i="11"/>
  <c r="BI36" i="11"/>
  <c r="BI39" i="11"/>
  <c r="BI33" i="11"/>
  <c r="BI4" i="11"/>
  <c r="BI48" i="11"/>
  <c r="BI50" i="11"/>
  <c r="BI16" i="11"/>
  <c r="BI19" i="11"/>
  <c r="BI14" i="11"/>
  <c r="BI13" i="11"/>
  <c r="BI57" i="11"/>
  <c r="BI52" i="11"/>
  <c r="BI51" i="11"/>
  <c r="BI49" i="11"/>
  <c r="BI18" i="11"/>
  <c r="BI20" i="11"/>
  <c r="BI17" i="11"/>
  <c r="BI47" i="11"/>
  <c r="BI44" i="11"/>
  <c r="BI43" i="11"/>
  <c r="BI22" i="11"/>
  <c r="BI55" i="11"/>
  <c r="BI27" i="11"/>
  <c r="BI21" i="11"/>
  <c r="BI40" i="11"/>
  <c r="BI28" i="11"/>
  <c r="BI30" i="11"/>
  <c r="BI35" i="11"/>
  <c r="BI32" i="11"/>
  <c r="BI29" i="11"/>
  <c r="BI34" i="11"/>
  <c r="BI53" i="11"/>
  <c r="BG45" i="11"/>
  <c r="BG10" i="11"/>
  <c r="BG11" i="11"/>
  <c r="BG8" i="11"/>
  <c r="BG9" i="11"/>
  <c r="BG12" i="11"/>
  <c r="BG5" i="11"/>
  <c r="BG46" i="11"/>
  <c r="BG42" i="11"/>
  <c r="BG41" i="11"/>
  <c r="BG15" i="11"/>
  <c r="BG25" i="11"/>
  <c r="BG23" i="11"/>
  <c r="BG24" i="11"/>
  <c r="BG26" i="11"/>
  <c r="BG56" i="11"/>
  <c r="BG54" i="11"/>
  <c r="BG37" i="11"/>
  <c r="BG6" i="11"/>
  <c r="BG7" i="11"/>
  <c r="BG38" i="11"/>
  <c r="BG31" i="11"/>
  <c r="BG36" i="11"/>
  <c r="BG39" i="11"/>
  <c r="BG33" i="11"/>
  <c r="BG4" i="11"/>
  <c r="BG48" i="11"/>
  <c r="BG50" i="11"/>
  <c r="BG16" i="11"/>
  <c r="BG19" i="11"/>
  <c r="BG14" i="11"/>
  <c r="BG13" i="11"/>
  <c r="BG57" i="11"/>
  <c r="BG52" i="11"/>
  <c r="BG51" i="11"/>
  <c r="BG49" i="11"/>
  <c r="BG18" i="11"/>
  <c r="BG20" i="11"/>
  <c r="BG17" i="11"/>
  <c r="BG47" i="11"/>
  <c r="BG44" i="11"/>
  <c r="BG43" i="11"/>
  <c r="BG22" i="11"/>
  <c r="BG55" i="11"/>
  <c r="BG27" i="11"/>
  <c r="BG21" i="11"/>
  <c r="BG40" i="11"/>
  <c r="BG28" i="11"/>
  <c r="BG30" i="11"/>
  <c r="BG35" i="11"/>
  <c r="BG32" i="11"/>
  <c r="BG29" i="11"/>
  <c r="BG34" i="11"/>
  <c r="BG53" i="11"/>
  <c r="X11" i="12" l="1"/>
  <c r="BH11" i="12" s="1"/>
  <c r="BI11" i="12" s="1"/>
  <c r="BI37" i="12" s="1"/>
  <c r="BI38" i="12" s="1"/>
  <c r="BJ31" i="10"/>
  <c r="BA26" i="13"/>
  <c r="BJ37" i="10"/>
  <c r="BJ35" i="10"/>
  <c r="BJ36" i="10"/>
  <c r="BK32" i="10"/>
  <c r="BK33" i="10" s="1"/>
  <c r="BH41" i="12"/>
  <c r="BK59" i="11"/>
  <c r="BK60" i="11" s="1"/>
  <c r="AK59" i="11"/>
  <c r="AK60" i="11" s="1"/>
  <c r="BI59" i="11"/>
  <c r="BI60" i="11" s="1"/>
  <c r="BG59" i="11"/>
  <c r="BG60" i="11" s="1"/>
  <c r="BE59" i="11"/>
  <c r="BE60" i="11" s="1"/>
  <c r="X37" i="12"/>
  <c r="X38" i="12" s="1"/>
  <c r="AY45" i="11"/>
  <c r="AZ45" i="11" s="1"/>
  <c r="AY10" i="11"/>
  <c r="AZ10" i="11" s="1"/>
  <c r="AY11" i="11"/>
  <c r="AZ11" i="11" s="1"/>
  <c r="AY8" i="11"/>
  <c r="AZ8" i="11" s="1"/>
  <c r="AY9" i="11"/>
  <c r="AZ9" i="11" s="1"/>
  <c r="AY12" i="11"/>
  <c r="AZ12" i="11" s="1"/>
  <c r="AY5" i="11"/>
  <c r="AZ5" i="11" s="1"/>
  <c r="AY46" i="11"/>
  <c r="AZ46" i="11" s="1"/>
  <c r="AY42" i="11"/>
  <c r="AZ42" i="11" s="1"/>
  <c r="AY41" i="11"/>
  <c r="AZ41" i="11" s="1"/>
  <c r="AY15" i="11"/>
  <c r="AZ15" i="11" s="1"/>
  <c r="AY25" i="11"/>
  <c r="AZ25" i="11" s="1"/>
  <c r="AY23" i="11"/>
  <c r="AZ23" i="11" s="1"/>
  <c r="AY24" i="11"/>
  <c r="AZ24" i="11" s="1"/>
  <c r="AY26" i="11"/>
  <c r="AZ26" i="11" s="1"/>
  <c r="AY56" i="11"/>
  <c r="AZ56" i="11" s="1"/>
  <c r="AY54" i="11"/>
  <c r="AZ54" i="11" s="1"/>
  <c r="AY37" i="11"/>
  <c r="AZ37" i="11" s="1"/>
  <c r="AY6" i="11"/>
  <c r="AZ6" i="11" s="1"/>
  <c r="AY7" i="11"/>
  <c r="AZ7" i="11" s="1"/>
  <c r="AY38" i="11"/>
  <c r="AZ38" i="11" s="1"/>
  <c r="AY31" i="11"/>
  <c r="AZ31" i="11" s="1"/>
  <c r="AY36" i="11"/>
  <c r="AZ36" i="11" s="1"/>
  <c r="AY39" i="11"/>
  <c r="AZ39" i="11" s="1"/>
  <c r="AY33" i="11"/>
  <c r="AZ33" i="11" s="1"/>
  <c r="AY4" i="11"/>
  <c r="AZ4" i="11" s="1"/>
  <c r="AY48" i="11"/>
  <c r="AZ48" i="11" s="1"/>
  <c r="AY50" i="11"/>
  <c r="AZ50" i="11" s="1"/>
  <c r="AY16" i="11"/>
  <c r="AZ16" i="11" s="1"/>
  <c r="AY19" i="11"/>
  <c r="AZ19" i="11" s="1"/>
  <c r="AY14" i="11"/>
  <c r="AZ14" i="11" s="1"/>
  <c r="AY13" i="11"/>
  <c r="AZ13" i="11" s="1"/>
  <c r="AY57" i="11"/>
  <c r="AZ57" i="11" s="1"/>
  <c r="AY52" i="11"/>
  <c r="AZ52" i="11" s="1"/>
  <c r="AY51" i="11"/>
  <c r="AZ51" i="11" s="1"/>
  <c r="AY49" i="11"/>
  <c r="AZ49" i="11" s="1"/>
  <c r="AY18" i="11"/>
  <c r="AZ18" i="11" s="1"/>
  <c r="AY20" i="11"/>
  <c r="AZ20" i="11" s="1"/>
  <c r="AY17" i="11"/>
  <c r="AZ17" i="11" s="1"/>
  <c r="AY47" i="11"/>
  <c r="AZ47" i="11" s="1"/>
  <c r="AY44" i="11"/>
  <c r="AZ44" i="11" s="1"/>
  <c r="AY43" i="11"/>
  <c r="AY22" i="11"/>
  <c r="AZ22" i="11" s="1"/>
  <c r="AY55" i="11"/>
  <c r="AZ55" i="11" s="1"/>
  <c r="AY27" i="11"/>
  <c r="AZ27" i="11" s="1"/>
  <c r="AY21" i="11"/>
  <c r="AZ21" i="11" s="1"/>
  <c r="AY40" i="11"/>
  <c r="AZ40" i="11" s="1"/>
  <c r="AY28" i="11"/>
  <c r="AZ28" i="11" s="1"/>
  <c r="AY30" i="11"/>
  <c r="AZ30" i="11" s="1"/>
  <c r="AY35" i="11"/>
  <c r="AZ35" i="11" s="1"/>
  <c r="AY32" i="11"/>
  <c r="AZ32" i="11" s="1"/>
  <c r="AY29" i="11"/>
  <c r="AZ29" i="11" s="1"/>
  <c r="AY34" i="11"/>
  <c r="AZ34" i="11" s="1"/>
  <c r="AY53" i="11"/>
  <c r="AZ53" i="11" s="1"/>
  <c r="AU45" i="11"/>
  <c r="AV45" i="11" s="1"/>
  <c r="AU10" i="11"/>
  <c r="AV10" i="11" s="1"/>
  <c r="AU11" i="11"/>
  <c r="AV11" i="11" s="1"/>
  <c r="AU8" i="11"/>
  <c r="AV8" i="11" s="1"/>
  <c r="AU9" i="11"/>
  <c r="AV9" i="11" s="1"/>
  <c r="AU12" i="11"/>
  <c r="AV12" i="11" s="1"/>
  <c r="AU5" i="11"/>
  <c r="AV5" i="11" s="1"/>
  <c r="AU46" i="11"/>
  <c r="AV46" i="11" s="1"/>
  <c r="AU42" i="11"/>
  <c r="AV42" i="11" s="1"/>
  <c r="AU41" i="11"/>
  <c r="AV41" i="11" s="1"/>
  <c r="AU15" i="11"/>
  <c r="AV15" i="11" s="1"/>
  <c r="AU25" i="11"/>
  <c r="AV25" i="11" s="1"/>
  <c r="AU23" i="11"/>
  <c r="AV23" i="11" s="1"/>
  <c r="AU24" i="11"/>
  <c r="AV24" i="11" s="1"/>
  <c r="AU26" i="11"/>
  <c r="AV26" i="11" s="1"/>
  <c r="AU56" i="11"/>
  <c r="AV56" i="11" s="1"/>
  <c r="AU54" i="11"/>
  <c r="AV54" i="11" s="1"/>
  <c r="AU37" i="11"/>
  <c r="AV37" i="11" s="1"/>
  <c r="AU6" i="11"/>
  <c r="AV6" i="11" s="1"/>
  <c r="AU7" i="11"/>
  <c r="AV7" i="11" s="1"/>
  <c r="AU38" i="11"/>
  <c r="AV38" i="11" s="1"/>
  <c r="AU31" i="11"/>
  <c r="AV31" i="11" s="1"/>
  <c r="AU36" i="11"/>
  <c r="AV36" i="11" s="1"/>
  <c r="AU39" i="11"/>
  <c r="AV39" i="11" s="1"/>
  <c r="AU33" i="11"/>
  <c r="AV33" i="11" s="1"/>
  <c r="AU4" i="11"/>
  <c r="AV4" i="11" s="1"/>
  <c r="AU48" i="11"/>
  <c r="AV48" i="11" s="1"/>
  <c r="AU50" i="11"/>
  <c r="AV50" i="11" s="1"/>
  <c r="AU16" i="11"/>
  <c r="AV16" i="11" s="1"/>
  <c r="AU19" i="11"/>
  <c r="AV19" i="11" s="1"/>
  <c r="AU14" i="11"/>
  <c r="AV14" i="11" s="1"/>
  <c r="AU13" i="11"/>
  <c r="AV13" i="11" s="1"/>
  <c r="AU57" i="11"/>
  <c r="AV57" i="11" s="1"/>
  <c r="AU52" i="11"/>
  <c r="AV52" i="11" s="1"/>
  <c r="AU51" i="11"/>
  <c r="AV51" i="11" s="1"/>
  <c r="AU49" i="11"/>
  <c r="AV49" i="11" s="1"/>
  <c r="AU18" i="11"/>
  <c r="AV18" i="11" s="1"/>
  <c r="AU20" i="11"/>
  <c r="AV20" i="11" s="1"/>
  <c r="AU17" i="11"/>
  <c r="AV17" i="11" s="1"/>
  <c r="AU47" i="11"/>
  <c r="AV47" i="11" s="1"/>
  <c r="AU44" i="11"/>
  <c r="AV44" i="11" s="1"/>
  <c r="AU43" i="11"/>
  <c r="AU22" i="11"/>
  <c r="AV22" i="11" s="1"/>
  <c r="AU55" i="11"/>
  <c r="AV55" i="11" s="1"/>
  <c r="AU27" i="11"/>
  <c r="AV27" i="11" s="1"/>
  <c r="AU21" i="11"/>
  <c r="AV21" i="11" s="1"/>
  <c r="AU40" i="11"/>
  <c r="AV40" i="11" s="1"/>
  <c r="AU28" i="11"/>
  <c r="AV28" i="11" s="1"/>
  <c r="AU30" i="11"/>
  <c r="AV30" i="11" s="1"/>
  <c r="AU35" i="11"/>
  <c r="AV35" i="11" s="1"/>
  <c r="AU32" i="11"/>
  <c r="AV32" i="11" s="1"/>
  <c r="AU29" i="11"/>
  <c r="AV29" i="11" s="1"/>
  <c r="AU34" i="11"/>
  <c r="AV34" i="11" s="1"/>
  <c r="AU53" i="11"/>
  <c r="AV53" i="11" s="1"/>
  <c r="AH45" i="11"/>
  <c r="AI45" i="11" s="1"/>
  <c r="AH10" i="11"/>
  <c r="AI10" i="11" s="1"/>
  <c r="AH11" i="11"/>
  <c r="AI11" i="11" s="1"/>
  <c r="AH8" i="11"/>
  <c r="AI8" i="11" s="1"/>
  <c r="AH9" i="11"/>
  <c r="AI9" i="11" s="1"/>
  <c r="AH12" i="11"/>
  <c r="AI12" i="11" s="1"/>
  <c r="AH5" i="11"/>
  <c r="AI5" i="11" s="1"/>
  <c r="AH46" i="11"/>
  <c r="AI46" i="11" s="1"/>
  <c r="AH42" i="11"/>
  <c r="AI42" i="11" s="1"/>
  <c r="AH41" i="11"/>
  <c r="AI41" i="11" s="1"/>
  <c r="AH15" i="11"/>
  <c r="AI15" i="11" s="1"/>
  <c r="AH25" i="11"/>
  <c r="AI25" i="11" s="1"/>
  <c r="AH23" i="11"/>
  <c r="AI23" i="11" s="1"/>
  <c r="AH24" i="11"/>
  <c r="AI24" i="11" s="1"/>
  <c r="AH26" i="11"/>
  <c r="AI26" i="11" s="1"/>
  <c r="AH56" i="11"/>
  <c r="AI56" i="11" s="1"/>
  <c r="AH54" i="11"/>
  <c r="AI54" i="11" s="1"/>
  <c r="AH37" i="11"/>
  <c r="AI37" i="11" s="1"/>
  <c r="AH6" i="11"/>
  <c r="AI6" i="11" s="1"/>
  <c r="AH7" i="11"/>
  <c r="AI7" i="11" s="1"/>
  <c r="AH38" i="11"/>
  <c r="AI38" i="11" s="1"/>
  <c r="AH31" i="11"/>
  <c r="AI31" i="11" s="1"/>
  <c r="AH36" i="11"/>
  <c r="AI36" i="11" s="1"/>
  <c r="AH39" i="11"/>
  <c r="AI39" i="11" s="1"/>
  <c r="AH33" i="11"/>
  <c r="AI33" i="11" s="1"/>
  <c r="AH4" i="11"/>
  <c r="AI4" i="11" s="1"/>
  <c r="AH48" i="11"/>
  <c r="AI48" i="11" s="1"/>
  <c r="AH50" i="11"/>
  <c r="AI50" i="11" s="1"/>
  <c r="AH16" i="11"/>
  <c r="AI16" i="11" s="1"/>
  <c r="AH19" i="11"/>
  <c r="AI19" i="11" s="1"/>
  <c r="AH14" i="11"/>
  <c r="AI14" i="11" s="1"/>
  <c r="AH13" i="11"/>
  <c r="AI13" i="11" s="1"/>
  <c r="AH57" i="11"/>
  <c r="AI57" i="11" s="1"/>
  <c r="AH52" i="11"/>
  <c r="AI52" i="11" s="1"/>
  <c r="AH51" i="11"/>
  <c r="AI51" i="11" s="1"/>
  <c r="AH49" i="11"/>
  <c r="AI49" i="11" s="1"/>
  <c r="AH18" i="11"/>
  <c r="AI18" i="11" s="1"/>
  <c r="AH20" i="11"/>
  <c r="AI20" i="11" s="1"/>
  <c r="AH17" i="11"/>
  <c r="AI17" i="11" s="1"/>
  <c r="AH47" i="11"/>
  <c r="AI47" i="11" s="1"/>
  <c r="AH44" i="11"/>
  <c r="AI44" i="11" s="1"/>
  <c r="AH43" i="11"/>
  <c r="AI43" i="11" s="1"/>
  <c r="AH22" i="11"/>
  <c r="AI22" i="11" s="1"/>
  <c r="AH55" i="11"/>
  <c r="AI55" i="11" s="1"/>
  <c r="AH27" i="11"/>
  <c r="AI27" i="11" s="1"/>
  <c r="AH21" i="11"/>
  <c r="AI21" i="11" s="1"/>
  <c r="AH40" i="11"/>
  <c r="AI40" i="11" s="1"/>
  <c r="AH28" i="11"/>
  <c r="AI28" i="11" s="1"/>
  <c r="AH30" i="11"/>
  <c r="AI30" i="11" s="1"/>
  <c r="AH35" i="11"/>
  <c r="AI35" i="11" s="1"/>
  <c r="AH32" i="11"/>
  <c r="AI32" i="11" s="1"/>
  <c r="AH29" i="11"/>
  <c r="AI29" i="11" s="1"/>
  <c r="AH34" i="11"/>
  <c r="AI34" i="11" s="1"/>
  <c r="AH53" i="11"/>
  <c r="AI53" i="11" s="1"/>
  <c r="X45" i="11"/>
  <c r="Y45" i="11" s="1"/>
  <c r="X10" i="11"/>
  <c r="Y10" i="11" s="1"/>
  <c r="X11" i="11"/>
  <c r="Y11" i="11" s="1"/>
  <c r="X8" i="11"/>
  <c r="Y8" i="11" s="1"/>
  <c r="X9" i="11"/>
  <c r="Y9" i="11" s="1"/>
  <c r="X12" i="11"/>
  <c r="Y12" i="11" s="1"/>
  <c r="X5" i="11"/>
  <c r="Y5" i="11" s="1"/>
  <c r="X46" i="11"/>
  <c r="Y46" i="11" s="1"/>
  <c r="X42" i="11"/>
  <c r="Y42" i="11" s="1"/>
  <c r="X41" i="11"/>
  <c r="Y41" i="11" s="1"/>
  <c r="X15" i="11"/>
  <c r="Y15" i="11" s="1"/>
  <c r="X25" i="11"/>
  <c r="Y25" i="11" s="1"/>
  <c r="X23" i="11"/>
  <c r="Y23" i="11" s="1"/>
  <c r="X24" i="11"/>
  <c r="Y24" i="11" s="1"/>
  <c r="X26" i="11"/>
  <c r="Y26" i="11" s="1"/>
  <c r="X56" i="11"/>
  <c r="Y56" i="11" s="1"/>
  <c r="X54" i="11"/>
  <c r="Y54" i="11" s="1"/>
  <c r="X37" i="11"/>
  <c r="Y37" i="11" s="1"/>
  <c r="X6" i="11"/>
  <c r="Y6" i="11" s="1"/>
  <c r="X7" i="11"/>
  <c r="Y7" i="11" s="1"/>
  <c r="X38" i="11"/>
  <c r="Y38" i="11" s="1"/>
  <c r="X31" i="11"/>
  <c r="Y31" i="11" s="1"/>
  <c r="X36" i="11"/>
  <c r="Y36" i="11" s="1"/>
  <c r="X39" i="11"/>
  <c r="Y39" i="11" s="1"/>
  <c r="X33" i="11"/>
  <c r="Y33" i="11" s="1"/>
  <c r="X4" i="11"/>
  <c r="Y4" i="11" s="1"/>
  <c r="X48" i="11"/>
  <c r="Y48" i="11" s="1"/>
  <c r="X50" i="11"/>
  <c r="Y50" i="11" s="1"/>
  <c r="X16" i="11"/>
  <c r="Y16" i="11" s="1"/>
  <c r="X19" i="11"/>
  <c r="Y19" i="11" s="1"/>
  <c r="X14" i="11"/>
  <c r="Y14" i="11" s="1"/>
  <c r="X13" i="11"/>
  <c r="Y13" i="11" s="1"/>
  <c r="X57" i="11"/>
  <c r="Y57" i="11" s="1"/>
  <c r="X52" i="11"/>
  <c r="Y52" i="11" s="1"/>
  <c r="X51" i="11"/>
  <c r="Y51" i="11" s="1"/>
  <c r="X49" i="11"/>
  <c r="Y49" i="11" s="1"/>
  <c r="X18" i="11"/>
  <c r="Y18" i="11" s="1"/>
  <c r="X20" i="11"/>
  <c r="Y20" i="11" s="1"/>
  <c r="X17" i="11"/>
  <c r="Y17" i="11" s="1"/>
  <c r="X47" i="11"/>
  <c r="Y47" i="11" s="1"/>
  <c r="X44" i="11"/>
  <c r="Y44" i="11" s="1"/>
  <c r="X43" i="11"/>
  <c r="Y43" i="11" s="1"/>
  <c r="X22" i="11"/>
  <c r="Y22" i="11" s="1"/>
  <c r="X55" i="11"/>
  <c r="Y55" i="11" s="1"/>
  <c r="X27" i="11"/>
  <c r="Y27" i="11" s="1"/>
  <c r="X21" i="11"/>
  <c r="Y21" i="11" s="1"/>
  <c r="X40" i="11"/>
  <c r="Y40" i="11" s="1"/>
  <c r="X28" i="11"/>
  <c r="Y28" i="11" s="1"/>
  <c r="X30" i="11"/>
  <c r="Y30" i="11" s="1"/>
  <c r="X35" i="11"/>
  <c r="Y35" i="11" s="1"/>
  <c r="X32" i="11"/>
  <c r="Y32" i="11" s="1"/>
  <c r="X29" i="11"/>
  <c r="Y29" i="11" s="1"/>
  <c r="X34" i="11"/>
  <c r="Y34" i="11" s="1"/>
  <c r="X53" i="11"/>
  <c r="Y53" i="11" s="1"/>
  <c r="U45" i="11"/>
  <c r="U10" i="11"/>
  <c r="U11" i="11"/>
  <c r="U8" i="11"/>
  <c r="U9" i="11"/>
  <c r="U12" i="11"/>
  <c r="U5" i="11"/>
  <c r="U46" i="11"/>
  <c r="U42" i="11"/>
  <c r="U41" i="11"/>
  <c r="U15" i="11"/>
  <c r="U25" i="11"/>
  <c r="U23" i="11"/>
  <c r="U24" i="11"/>
  <c r="U26" i="11"/>
  <c r="U56" i="11"/>
  <c r="U54" i="11"/>
  <c r="U37" i="11"/>
  <c r="U6" i="11"/>
  <c r="U7" i="11"/>
  <c r="U38" i="11"/>
  <c r="U31" i="11"/>
  <c r="U36" i="11"/>
  <c r="U39" i="11"/>
  <c r="U33" i="11"/>
  <c r="U4" i="11"/>
  <c r="U48" i="11"/>
  <c r="U50" i="11"/>
  <c r="U16" i="11"/>
  <c r="U19" i="11"/>
  <c r="U14" i="11"/>
  <c r="U13" i="11"/>
  <c r="U57" i="11"/>
  <c r="U52" i="11"/>
  <c r="U51" i="11"/>
  <c r="U49" i="11"/>
  <c r="U18" i="11"/>
  <c r="U20" i="11"/>
  <c r="U17" i="11"/>
  <c r="U47" i="11"/>
  <c r="U44" i="11"/>
  <c r="U43" i="11"/>
  <c r="U22" i="11"/>
  <c r="U55" i="11"/>
  <c r="U27" i="11"/>
  <c r="U21" i="11"/>
  <c r="U40" i="11"/>
  <c r="U28" i="11"/>
  <c r="U30" i="11"/>
  <c r="U35" i="11"/>
  <c r="U32" i="11"/>
  <c r="U29" i="11"/>
  <c r="U34" i="11"/>
  <c r="U53" i="11"/>
  <c r="S45" i="11"/>
  <c r="S10" i="11"/>
  <c r="S11" i="11"/>
  <c r="S8" i="11"/>
  <c r="S9" i="11"/>
  <c r="S12" i="11"/>
  <c r="S5" i="11"/>
  <c r="S46" i="11"/>
  <c r="S42" i="11"/>
  <c r="S41" i="11"/>
  <c r="S15" i="11"/>
  <c r="S25" i="11"/>
  <c r="S23" i="11"/>
  <c r="S24" i="11"/>
  <c r="S26" i="11"/>
  <c r="S56" i="11"/>
  <c r="S54" i="11"/>
  <c r="S37" i="11"/>
  <c r="S6" i="11"/>
  <c r="S7" i="11"/>
  <c r="S38" i="11"/>
  <c r="S31" i="11"/>
  <c r="S36" i="11"/>
  <c r="S39" i="11"/>
  <c r="S33" i="11"/>
  <c r="S4" i="11"/>
  <c r="S48" i="11"/>
  <c r="S50" i="11"/>
  <c r="S16" i="11"/>
  <c r="S19" i="11"/>
  <c r="S14" i="11"/>
  <c r="S13" i="11"/>
  <c r="S57" i="11"/>
  <c r="S52" i="11"/>
  <c r="S51" i="11"/>
  <c r="S49" i="11"/>
  <c r="S18" i="11"/>
  <c r="S20" i="11"/>
  <c r="S17" i="11"/>
  <c r="S47" i="11"/>
  <c r="S44" i="11"/>
  <c r="S43" i="11"/>
  <c r="S22" i="11"/>
  <c r="S55" i="11"/>
  <c r="S27" i="11"/>
  <c r="S21" i="11"/>
  <c r="S40" i="11"/>
  <c r="S28" i="11"/>
  <c r="S30" i="11"/>
  <c r="S35" i="11"/>
  <c r="S32" i="11"/>
  <c r="S29" i="11"/>
  <c r="S34" i="11"/>
  <c r="S53" i="11"/>
  <c r="P45" i="11"/>
  <c r="Q45" i="11" s="1"/>
  <c r="P10" i="11"/>
  <c r="Q10" i="11" s="1"/>
  <c r="P11" i="11"/>
  <c r="Q11" i="11" s="1"/>
  <c r="P8" i="11"/>
  <c r="Q8" i="11" s="1"/>
  <c r="P9" i="11"/>
  <c r="Q9" i="11" s="1"/>
  <c r="P12" i="11"/>
  <c r="Q12" i="11" s="1"/>
  <c r="P5" i="11"/>
  <c r="P46" i="11"/>
  <c r="Q46" i="11" s="1"/>
  <c r="P42" i="11"/>
  <c r="Q42" i="11" s="1"/>
  <c r="P41" i="11"/>
  <c r="Q41" i="11" s="1"/>
  <c r="P15" i="11"/>
  <c r="Q15" i="11" s="1"/>
  <c r="P25" i="11"/>
  <c r="Q25" i="11" s="1"/>
  <c r="P23" i="11"/>
  <c r="Q23" i="11" s="1"/>
  <c r="P24" i="11"/>
  <c r="Q24" i="11" s="1"/>
  <c r="P26" i="11"/>
  <c r="Q26" i="11" s="1"/>
  <c r="P56" i="11"/>
  <c r="Q56" i="11" s="1"/>
  <c r="P54" i="11"/>
  <c r="Q54" i="11" s="1"/>
  <c r="P37" i="11"/>
  <c r="Q37" i="11" s="1"/>
  <c r="P6" i="11"/>
  <c r="Q6" i="11" s="1"/>
  <c r="P7" i="11"/>
  <c r="Q7" i="11" s="1"/>
  <c r="P38" i="11"/>
  <c r="Q38" i="11" s="1"/>
  <c r="P31" i="11"/>
  <c r="Q31" i="11" s="1"/>
  <c r="P36" i="11"/>
  <c r="Q36" i="11" s="1"/>
  <c r="P39" i="11"/>
  <c r="Q39" i="11" s="1"/>
  <c r="P33" i="11"/>
  <c r="Q33" i="11" s="1"/>
  <c r="P4" i="11"/>
  <c r="Q4" i="11" s="1"/>
  <c r="P48" i="11"/>
  <c r="Q48" i="11" s="1"/>
  <c r="P50" i="11"/>
  <c r="Q50" i="11" s="1"/>
  <c r="P16" i="11"/>
  <c r="Q16" i="11" s="1"/>
  <c r="P19" i="11"/>
  <c r="Q19" i="11" s="1"/>
  <c r="P14" i="11"/>
  <c r="Q14" i="11" s="1"/>
  <c r="P13" i="11"/>
  <c r="Q13" i="11" s="1"/>
  <c r="P57" i="11"/>
  <c r="Q57" i="11" s="1"/>
  <c r="P52" i="11"/>
  <c r="Q52" i="11" s="1"/>
  <c r="P51" i="11"/>
  <c r="Q51" i="11" s="1"/>
  <c r="P49" i="11"/>
  <c r="Q49" i="11" s="1"/>
  <c r="P18" i="11"/>
  <c r="Q18" i="11" s="1"/>
  <c r="P20" i="11"/>
  <c r="Q20" i="11" s="1"/>
  <c r="P17" i="11"/>
  <c r="Q17" i="11" s="1"/>
  <c r="P47" i="11"/>
  <c r="Q47" i="11" s="1"/>
  <c r="P44" i="11"/>
  <c r="Q44" i="11" s="1"/>
  <c r="P43" i="11"/>
  <c r="P22" i="11"/>
  <c r="Q22" i="11" s="1"/>
  <c r="P55" i="11"/>
  <c r="Q55" i="11" s="1"/>
  <c r="P27" i="11"/>
  <c r="Q27" i="11" s="1"/>
  <c r="P21" i="11"/>
  <c r="Q21" i="11" s="1"/>
  <c r="P40" i="11"/>
  <c r="Q40" i="11" s="1"/>
  <c r="P28" i="11"/>
  <c r="Q28" i="11" s="1"/>
  <c r="P30" i="11"/>
  <c r="Q30" i="11" s="1"/>
  <c r="P35" i="11"/>
  <c r="Q35" i="11" s="1"/>
  <c r="P32" i="11"/>
  <c r="Q32" i="11" s="1"/>
  <c r="P29" i="11"/>
  <c r="Q29" i="11" s="1"/>
  <c r="P34" i="11"/>
  <c r="Q34" i="11" s="1"/>
  <c r="P53" i="11"/>
  <c r="Q53" i="11" s="1"/>
  <c r="Q5" i="11"/>
  <c r="O45" i="11"/>
  <c r="O10" i="11"/>
  <c r="O11" i="11"/>
  <c r="O8" i="11"/>
  <c r="O9" i="11"/>
  <c r="O12" i="11"/>
  <c r="O5" i="11"/>
  <c r="O46" i="11"/>
  <c r="O42" i="11"/>
  <c r="O41" i="11"/>
  <c r="O15" i="11"/>
  <c r="O25" i="11"/>
  <c r="O23" i="11"/>
  <c r="O24" i="11"/>
  <c r="O26" i="11"/>
  <c r="O56" i="11"/>
  <c r="O54" i="11"/>
  <c r="O37" i="11"/>
  <c r="O6" i="11"/>
  <c r="O7" i="11"/>
  <c r="O38" i="11"/>
  <c r="O31" i="11"/>
  <c r="O36" i="11"/>
  <c r="O39" i="11"/>
  <c r="O33" i="11"/>
  <c r="O4" i="11"/>
  <c r="O48" i="11"/>
  <c r="O50" i="11"/>
  <c r="O16" i="11"/>
  <c r="O19" i="11"/>
  <c r="O14" i="11"/>
  <c r="O13" i="11"/>
  <c r="O57" i="11"/>
  <c r="O52" i="11"/>
  <c r="O51" i="11"/>
  <c r="O49" i="11"/>
  <c r="O18" i="11"/>
  <c r="O20" i="11"/>
  <c r="O17" i="11"/>
  <c r="O47" i="11"/>
  <c r="O44" i="11"/>
  <c r="O43" i="11"/>
  <c r="O22" i="11"/>
  <c r="O55" i="11"/>
  <c r="O27" i="11"/>
  <c r="O21" i="11"/>
  <c r="O40" i="11"/>
  <c r="O28" i="11"/>
  <c r="O30" i="11"/>
  <c r="O35" i="11"/>
  <c r="O32" i="11"/>
  <c r="O29" i="11"/>
  <c r="O34" i="11"/>
  <c r="O53" i="11"/>
  <c r="M45" i="11"/>
  <c r="M10" i="11"/>
  <c r="M11" i="11"/>
  <c r="M8" i="11"/>
  <c r="M9" i="11"/>
  <c r="M12" i="11"/>
  <c r="M5" i="11"/>
  <c r="M46" i="11"/>
  <c r="M42" i="11"/>
  <c r="M41" i="11"/>
  <c r="M15" i="11"/>
  <c r="M25" i="11"/>
  <c r="M23" i="11"/>
  <c r="M24" i="11"/>
  <c r="M26" i="11"/>
  <c r="M56" i="11"/>
  <c r="M54" i="11"/>
  <c r="M37" i="11"/>
  <c r="M6" i="11"/>
  <c r="M7" i="11"/>
  <c r="M38" i="11"/>
  <c r="M31" i="11"/>
  <c r="M36" i="11"/>
  <c r="M39" i="11"/>
  <c r="M33" i="11"/>
  <c r="M4" i="11"/>
  <c r="M48" i="11"/>
  <c r="M50" i="11"/>
  <c r="M16" i="11"/>
  <c r="M19" i="11"/>
  <c r="M14" i="11"/>
  <c r="M13" i="11"/>
  <c r="M57" i="11"/>
  <c r="M52" i="11"/>
  <c r="M51" i="11"/>
  <c r="M49" i="11"/>
  <c r="M18" i="11"/>
  <c r="M20" i="11"/>
  <c r="M17" i="11"/>
  <c r="M47" i="11"/>
  <c r="M44" i="11"/>
  <c r="M43" i="11"/>
  <c r="M22" i="11"/>
  <c r="M55" i="11"/>
  <c r="M27" i="11"/>
  <c r="M21" i="11"/>
  <c r="M40" i="11"/>
  <c r="M28" i="11"/>
  <c r="M30" i="11"/>
  <c r="M35" i="11"/>
  <c r="M32" i="11"/>
  <c r="M29" i="11"/>
  <c r="M34" i="11"/>
  <c r="M53" i="11"/>
  <c r="K45" i="11"/>
  <c r="K10" i="11"/>
  <c r="K11" i="11"/>
  <c r="K8" i="11"/>
  <c r="K9" i="11"/>
  <c r="K12" i="11"/>
  <c r="K5" i="11"/>
  <c r="K46" i="11"/>
  <c r="K42" i="11"/>
  <c r="K41" i="11"/>
  <c r="K15" i="11"/>
  <c r="K25" i="11"/>
  <c r="K23" i="11"/>
  <c r="K24" i="11"/>
  <c r="K26" i="11"/>
  <c r="K56" i="11"/>
  <c r="K54" i="11"/>
  <c r="K37" i="11"/>
  <c r="K6" i="11"/>
  <c r="K7" i="11"/>
  <c r="K38" i="11"/>
  <c r="K31" i="11"/>
  <c r="K36" i="11"/>
  <c r="K39" i="11"/>
  <c r="K33" i="11"/>
  <c r="K4" i="11"/>
  <c r="K48" i="11"/>
  <c r="K50" i="11"/>
  <c r="K16" i="11"/>
  <c r="K19" i="11"/>
  <c r="K14" i="11"/>
  <c r="K13" i="11"/>
  <c r="K57" i="11"/>
  <c r="K52" i="11"/>
  <c r="K51" i="11"/>
  <c r="K49" i="11"/>
  <c r="K18" i="11"/>
  <c r="K20" i="11"/>
  <c r="K17" i="11"/>
  <c r="K47" i="11"/>
  <c r="K44" i="11"/>
  <c r="K43" i="11"/>
  <c r="K22" i="11"/>
  <c r="K55" i="11"/>
  <c r="K27" i="11"/>
  <c r="K21" i="11"/>
  <c r="K40" i="11"/>
  <c r="K28" i="11"/>
  <c r="K30" i="11"/>
  <c r="K35" i="11"/>
  <c r="K32" i="11"/>
  <c r="K29" i="11"/>
  <c r="K34" i="11"/>
  <c r="K53" i="11"/>
  <c r="I45" i="11"/>
  <c r="I10" i="11"/>
  <c r="I11" i="11"/>
  <c r="I8" i="11"/>
  <c r="I9" i="11"/>
  <c r="I12" i="11"/>
  <c r="I5" i="11"/>
  <c r="I46" i="11"/>
  <c r="I42" i="11"/>
  <c r="I41" i="11"/>
  <c r="I15" i="11"/>
  <c r="I25" i="11"/>
  <c r="I23" i="11"/>
  <c r="I24" i="11"/>
  <c r="I26" i="11"/>
  <c r="I56" i="11"/>
  <c r="I54" i="11"/>
  <c r="I37" i="11"/>
  <c r="I6" i="11"/>
  <c r="I7" i="11"/>
  <c r="I38" i="11"/>
  <c r="I31" i="11"/>
  <c r="I36" i="11"/>
  <c r="I39" i="11"/>
  <c r="I33" i="11"/>
  <c r="I4" i="11"/>
  <c r="I48" i="11"/>
  <c r="I50" i="11"/>
  <c r="I16" i="11"/>
  <c r="I19" i="11"/>
  <c r="I14" i="11"/>
  <c r="I13" i="11"/>
  <c r="I57" i="11"/>
  <c r="I52" i="11"/>
  <c r="I51" i="11"/>
  <c r="I49" i="11"/>
  <c r="I18" i="11"/>
  <c r="I20" i="11"/>
  <c r="I17" i="11"/>
  <c r="I47" i="11"/>
  <c r="I44" i="11"/>
  <c r="I43" i="11"/>
  <c r="I22" i="11"/>
  <c r="I55" i="11"/>
  <c r="I27" i="11"/>
  <c r="I21" i="11"/>
  <c r="I40" i="11"/>
  <c r="I28" i="11"/>
  <c r="I30" i="11"/>
  <c r="I35" i="11"/>
  <c r="I32" i="11"/>
  <c r="I29" i="11"/>
  <c r="I34" i="11"/>
  <c r="I53" i="11"/>
  <c r="AH27" i="9"/>
  <c r="AI27" i="9" s="1"/>
  <c r="AH25" i="9"/>
  <c r="AI25" i="9" s="1"/>
  <c r="AH15" i="9"/>
  <c r="AI15" i="9" s="1"/>
  <c r="AH14" i="9"/>
  <c r="AI14" i="9" s="1"/>
  <c r="AH13" i="9"/>
  <c r="AI13" i="9" s="1"/>
  <c r="AH9" i="9"/>
  <c r="AH26" i="9"/>
  <c r="AI26" i="9" s="1"/>
  <c r="AH46" i="9"/>
  <c r="AI46" i="9" s="1"/>
  <c r="AH30" i="9"/>
  <c r="AI30" i="9" s="1"/>
  <c r="AH29" i="9"/>
  <c r="AI29" i="9" s="1"/>
  <c r="AH17" i="9"/>
  <c r="AI17" i="9" s="1"/>
  <c r="AH11" i="9"/>
  <c r="AI11" i="9" s="1"/>
  <c r="AH10" i="9"/>
  <c r="AI10" i="9" s="1"/>
  <c r="AH12" i="9"/>
  <c r="AI12" i="9" s="1"/>
  <c r="AH57" i="9"/>
  <c r="AI57" i="9" s="1"/>
  <c r="AH56" i="9"/>
  <c r="AI56" i="9" s="1"/>
  <c r="AH49" i="9"/>
  <c r="AI49" i="9" s="1"/>
  <c r="AH42" i="9"/>
  <c r="AI42" i="9" s="1"/>
  <c r="AH38" i="9"/>
  <c r="AI38" i="9" s="1"/>
  <c r="AH37" i="9"/>
  <c r="AI37" i="9" s="1"/>
  <c r="AH74" i="9"/>
  <c r="AI74" i="9" s="1"/>
  <c r="AH73" i="9"/>
  <c r="AI73" i="9" s="1"/>
  <c r="AH39" i="9"/>
  <c r="AI39" i="9" s="1"/>
  <c r="AH40" i="9"/>
  <c r="AI40" i="9" s="1"/>
  <c r="AH8" i="9"/>
  <c r="AI8" i="9" s="1"/>
  <c r="AH59" i="9"/>
  <c r="AI59" i="9" s="1"/>
  <c r="AH58" i="9"/>
  <c r="AI58" i="9" s="1"/>
  <c r="AH55" i="9"/>
  <c r="AI55" i="9" s="1"/>
  <c r="AH60" i="9"/>
  <c r="AI60" i="9" s="1"/>
  <c r="AH48" i="9"/>
  <c r="AI48" i="9" s="1"/>
  <c r="AH31" i="9"/>
  <c r="AI31" i="9" s="1"/>
  <c r="AH34" i="9"/>
  <c r="AI34" i="9" s="1"/>
  <c r="AH5" i="9"/>
  <c r="AI5" i="9" s="1"/>
  <c r="AH6" i="9"/>
  <c r="AI6" i="9" s="1"/>
  <c r="AH72" i="9"/>
  <c r="AI72" i="9" s="1"/>
  <c r="AH64" i="9"/>
  <c r="AI64" i="9" s="1"/>
  <c r="AH41" i="9"/>
  <c r="AI41" i="9" s="1"/>
  <c r="AH67" i="9"/>
  <c r="AI67" i="9" s="1"/>
  <c r="AH66" i="9"/>
  <c r="AI66" i="9" s="1"/>
  <c r="AH44" i="9"/>
  <c r="AI44" i="9" s="1"/>
  <c r="AH23" i="9"/>
  <c r="AI23" i="9" s="1"/>
  <c r="AH24" i="9"/>
  <c r="AI24" i="9" s="1"/>
  <c r="AH16" i="9"/>
  <c r="AI16" i="9" s="1"/>
  <c r="AH18" i="9"/>
  <c r="AI18" i="9" s="1"/>
  <c r="AH28" i="9"/>
  <c r="AI28" i="9" s="1"/>
  <c r="AH35" i="9"/>
  <c r="AI35" i="9" s="1"/>
  <c r="AH19" i="9"/>
  <c r="AI19" i="9" s="1"/>
  <c r="AH20" i="9"/>
  <c r="AI20" i="9" s="1"/>
  <c r="AH21" i="9"/>
  <c r="AI21" i="9" s="1"/>
  <c r="AH22" i="9"/>
  <c r="AI22" i="9" s="1"/>
  <c r="AH36" i="9"/>
  <c r="AI36" i="9" s="1"/>
  <c r="AH32" i="9"/>
  <c r="AI32" i="9" s="1"/>
  <c r="AH33" i="9"/>
  <c r="AI33" i="9" s="1"/>
  <c r="AH4" i="9"/>
  <c r="AI4" i="9" s="1"/>
  <c r="AH65" i="9"/>
  <c r="AI65" i="9" s="1"/>
  <c r="AH43" i="9"/>
  <c r="AI43" i="9" s="1"/>
  <c r="AH45" i="9"/>
  <c r="AI45" i="9" s="1"/>
  <c r="AH7" i="9"/>
  <c r="AI7" i="9" s="1"/>
  <c r="AH61" i="9"/>
  <c r="AI61" i="9" s="1"/>
  <c r="AH63" i="9"/>
  <c r="AI63" i="9" s="1"/>
  <c r="AH62" i="9"/>
  <c r="AI62" i="9" s="1"/>
  <c r="AH50" i="9"/>
  <c r="AI50" i="9" s="1"/>
  <c r="AH47" i="9"/>
  <c r="AI47" i="9" s="1"/>
  <c r="AH54" i="9"/>
  <c r="AI54" i="9" s="1"/>
  <c r="AH53" i="9"/>
  <c r="AI53" i="9" s="1"/>
  <c r="AH51" i="9"/>
  <c r="AI51" i="9" s="1"/>
  <c r="AH52" i="9"/>
  <c r="AI52" i="9" s="1"/>
  <c r="AH71" i="9"/>
  <c r="AI71" i="9" s="1"/>
  <c r="AH68" i="9"/>
  <c r="AI68" i="9" s="1"/>
  <c r="AH70" i="9"/>
  <c r="AI70" i="9" s="1"/>
  <c r="AH69" i="9"/>
  <c r="AI69" i="9" s="1"/>
  <c r="AD27" i="9"/>
  <c r="AE27" i="9" s="1"/>
  <c r="AD25" i="9"/>
  <c r="AE25" i="9" s="1"/>
  <c r="AD15" i="9"/>
  <c r="AE15" i="9" s="1"/>
  <c r="AD14" i="9"/>
  <c r="AE14" i="9" s="1"/>
  <c r="AD13" i="9"/>
  <c r="AE13" i="9" s="1"/>
  <c r="AD9" i="9"/>
  <c r="AD26" i="9"/>
  <c r="AE26" i="9" s="1"/>
  <c r="AD46" i="9"/>
  <c r="AE46" i="9" s="1"/>
  <c r="AD30" i="9"/>
  <c r="AE30" i="9" s="1"/>
  <c r="AD29" i="9"/>
  <c r="AE29" i="9" s="1"/>
  <c r="AD17" i="9"/>
  <c r="AE17" i="9" s="1"/>
  <c r="AD11" i="9"/>
  <c r="AE11" i="9" s="1"/>
  <c r="AD10" i="9"/>
  <c r="AE10" i="9" s="1"/>
  <c r="AD12" i="9"/>
  <c r="AE12" i="9" s="1"/>
  <c r="AD57" i="9"/>
  <c r="AE57" i="9" s="1"/>
  <c r="AD56" i="9"/>
  <c r="AE56" i="9" s="1"/>
  <c r="AD49" i="9"/>
  <c r="AE49" i="9" s="1"/>
  <c r="AD42" i="9"/>
  <c r="AE42" i="9" s="1"/>
  <c r="AD38" i="9"/>
  <c r="AE38" i="9" s="1"/>
  <c r="AD37" i="9"/>
  <c r="AE37" i="9" s="1"/>
  <c r="AD74" i="9"/>
  <c r="AE74" i="9" s="1"/>
  <c r="AD73" i="9"/>
  <c r="AE73" i="9" s="1"/>
  <c r="AD39" i="9"/>
  <c r="AE39" i="9" s="1"/>
  <c r="AD40" i="9"/>
  <c r="AE40" i="9" s="1"/>
  <c r="AD8" i="9"/>
  <c r="AE8" i="9" s="1"/>
  <c r="AD59" i="9"/>
  <c r="AE59" i="9" s="1"/>
  <c r="AD58" i="9"/>
  <c r="AE58" i="9" s="1"/>
  <c r="AD55" i="9"/>
  <c r="AE55" i="9" s="1"/>
  <c r="AD60" i="9"/>
  <c r="AE60" i="9" s="1"/>
  <c r="AD48" i="9"/>
  <c r="AE48" i="9" s="1"/>
  <c r="AD31" i="9"/>
  <c r="AE31" i="9" s="1"/>
  <c r="AD34" i="9"/>
  <c r="AE34" i="9" s="1"/>
  <c r="AD5" i="9"/>
  <c r="AE5" i="9" s="1"/>
  <c r="AD6" i="9"/>
  <c r="AE6" i="9" s="1"/>
  <c r="AD72" i="9"/>
  <c r="AE72" i="9" s="1"/>
  <c r="AD64" i="9"/>
  <c r="AE64" i="9" s="1"/>
  <c r="AD41" i="9"/>
  <c r="AE41" i="9" s="1"/>
  <c r="AD67" i="9"/>
  <c r="AE67" i="9" s="1"/>
  <c r="AD66" i="9"/>
  <c r="AE66" i="9" s="1"/>
  <c r="AD44" i="9"/>
  <c r="AE44" i="9" s="1"/>
  <c r="AD23" i="9"/>
  <c r="AE23" i="9" s="1"/>
  <c r="AD24" i="9"/>
  <c r="AE24" i="9" s="1"/>
  <c r="AD16" i="9"/>
  <c r="AE16" i="9" s="1"/>
  <c r="AD18" i="9"/>
  <c r="AE18" i="9" s="1"/>
  <c r="AD28" i="9"/>
  <c r="AE28" i="9" s="1"/>
  <c r="AD35" i="9"/>
  <c r="AE35" i="9" s="1"/>
  <c r="AD19" i="9"/>
  <c r="AE19" i="9" s="1"/>
  <c r="AD20" i="9"/>
  <c r="AE20" i="9" s="1"/>
  <c r="AD21" i="9"/>
  <c r="AE21" i="9" s="1"/>
  <c r="AD22" i="9"/>
  <c r="AE22" i="9" s="1"/>
  <c r="AD36" i="9"/>
  <c r="AE36" i="9" s="1"/>
  <c r="AD32" i="9"/>
  <c r="AE32" i="9" s="1"/>
  <c r="AD33" i="9"/>
  <c r="AE33" i="9" s="1"/>
  <c r="AD4" i="9"/>
  <c r="AE4" i="9" s="1"/>
  <c r="AD65" i="9"/>
  <c r="AE65" i="9" s="1"/>
  <c r="AD43" i="9"/>
  <c r="AE43" i="9" s="1"/>
  <c r="AD45" i="9"/>
  <c r="AE45" i="9" s="1"/>
  <c r="AD7" i="9"/>
  <c r="AE7" i="9" s="1"/>
  <c r="AD61" i="9"/>
  <c r="AE61" i="9" s="1"/>
  <c r="AD63" i="9"/>
  <c r="AE63" i="9" s="1"/>
  <c r="AD62" i="9"/>
  <c r="AE62" i="9" s="1"/>
  <c r="AD50" i="9"/>
  <c r="AE50" i="9" s="1"/>
  <c r="AD47" i="9"/>
  <c r="AE47" i="9" s="1"/>
  <c r="AD54" i="9"/>
  <c r="AE54" i="9" s="1"/>
  <c r="AD53" i="9"/>
  <c r="AE53" i="9" s="1"/>
  <c r="AD51" i="9"/>
  <c r="AE51" i="9" s="1"/>
  <c r="AD52" i="9"/>
  <c r="AE52" i="9" s="1"/>
  <c r="AD71" i="9"/>
  <c r="AE71" i="9" s="1"/>
  <c r="AD68" i="9"/>
  <c r="AE68" i="9" s="1"/>
  <c r="AD70" i="9"/>
  <c r="AE70" i="9" s="1"/>
  <c r="AD69" i="9"/>
  <c r="AE69" i="9" s="1"/>
  <c r="BH39" i="12" l="1"/>
  <c r="BH40" i="12"/>
  <c r="AI9" i="9"/>
  <c r="AI76" i="9" s="1"/>
  <c r="AI77" i="9" s="1"/>
  <c r="AH75" i="9"/>
  <c r="AE9" i="9"/>
  <c r="AE76" i="9" s="1"/>
  <c r="AE77" i="9" s="1"/>
  <c r="AD75" i="9"/>
  <c r="AZ43" i="11"/>
  <c r="AZ59" i="11" s="1"/>
  <c r="AZ60" i="11" s="1"/>
  <c r="AY58" i="11"/>
  <c r="AV43" i="11"/>
  <c r="BL43" i="11" s="1"/>
  <c r="BM43" i="11" s="1"/>
  <c r="AU58" i="11"/>
  <c r="Q43" i="11"/>
  <c r="P58" i="11"/>
  <c r="BL35" i="11"/>
  <c r="BM35" i="11" s="1"/>
  <c r="BL52" i="11"/>
  <c r="BM52" i="11" s="1"/>
  <c r="BL4" i="11"/>
  <c r="BM4" i="11" s="1"/>
  <c r="BL10" i="11"/>
  <c r="BM10" i="11" s="1"/>
  <c r="O59" i="11"/>
  <c r="O60" i="11" s="1"/>
  <c r="BL37" i="11"/>
  <c r="BM37" i="11" s="1"/>
  <c r="BL41" i="11"/>
  <c r="BM41" i="11" s="1"/>
  <c r="BL54" i="11"/>
  <c r="BM54" i="11" s="1"/>
  <c r="BL56" i="11"/>
  <c r="BM56" i="11" s="1"/>
  <c r="I59" i="11"/>
  <c r="I60" i="11" s="1"/>
  <c r="BL14" i="11"/>
  <c r="BM14" i="11" s="1"/>
  <c r="AV59" i="11"/>
  <c r="AV60" i="11" s="1"/>
  <c r="BL57" i="11"/>
  <c r="BM57" i="11" s="1"/>
  <c r="M59" i="11"/>
  <c r="M60" i="11" s="1"/>
  <c r="BL46" i="11"/>
  <c r="BM46" i="11" s="1"/>
  <c r="BL36" i="11"/>
  <c r="BM36" i="11" s="1"/>
  <c r="BL30" i="11"/>
  <c r="BM30" i="11" s="1"/>
  <c r="BL42" i="11"/>
  <c r="BM42" i="11" s="1"/>
  <c r="BL47" i="11"/>
  <c r="BM47" i="11" s="1"/>
  <c r="K59" i="11"/>
  <c r="K60" i="11" s="1"/>
  <c r="BL17" i="11"/>
  <c r="BM17" i="11" s="1"/>
  <c r="BL53" i="11"/>
  <c r="BM53" i="11" s="1"/>
  <c r="BL20" i="11"/>
  <c r="BM20" i="11" s="1"/>
  <c r="BL24" i="11"/>
  <c r="BM24" i="11" s="1"/>
  <c r="AI59" i="11"/>
  <c r="AI60" i="11" s="1"/>
  <c r="BL34" i="11"/>
  <c r="BM34" i="11" s="1"/>
  <c r="BL27" i="11"/>
  <c r="BM27" i="11" s="1"/>
  <c r="BL18" i="11"/>
  <c r="BM18" i="11" s="1"/>
  <c r="BL16" i="11"/>
  <c r="BM16" i="11" s="1"/>
  <c r="BL38" i="11"/>
  <c r="BM38" i="11" s="1"/>
  <c r="BL23" i="11"/>
  <c r="BM23" i="11" s="1"/>
  <c r="BL9" i="11"/>
  <c r="BM9" i="11" s="1"/>
  <c r="Y59" i="11"/>
  <c r="Y60" i="11" s="1"/>
  <c r="BL44" i="11"/>
  <c r="BM44" i="11" s="1"/>
  <c r="BL45" i="11"/>
  <c r="BM45" i="11" s="1"/>
  <c r="BL28" i="11"/>
  <c r="BM28" i="11" s="1"/>
  <c r="BL39" i="11"/>
  <c r="BM39" i="11" s="1"/>
  <c r="BL26" i="11"/>
  <c r="BM26" i="11" s="1"/>
  <c r="BL19" i="11"/>
  <c r="BM19" i="11" s="1"/>
  <c r="BL12" i="11"/>
  <c r="BM12" i="11" s="1"/>
  <c r="BL29" i="11"/>
  <c r="BM29" i="11" s="1"/>
  <c r="BL49" i="11"/>
  <c r="BM49" i="11" s="1"/>
  <c r="BL7" i="11"/>
  <c r="BM7" i="11" s="1"/>
  <c r="BL25" i="11"/>
  <c r="BM25" i="11" s="1"/>
  <c r="BL8" i="11"/>
  <c r="BM8" i="11" s="1"/>
  <c r="Q59" i="11"/>
  <c r="Q60" i="11" s="1"/>
  <c r="U59" i="11"/>
  <c r="U60" i="11" s="1"/>
  <c r="BL33" i="11"/>
  <c r="BM33" i="11" s="1"/>
  <c r="BL13" i="11"/>
  <c r="BM13" i="11" s="1"/>
  <c r="BL40" i="11"/>
  <c r="BM40" i="11" s="1"/>
  <c r="BL5" i="11"/>
  <c r="BM5" i="11" s="1"/>
  <c r="BL21" i="11"/>
  <c r="BM21" i="11" s="1"/>
  <c r="BL31" i="11"/>
  <c r="BM31" i="11" s="1"/>
  <c r="BL55" i="11"/>
  <c r="BM55" i="11" s="1"/>
  <c r="BL50" i="11"/>
  <c r="BM50" i="11" s="1"/>
  <c r="BL32" i="11"/>
  <c r="BM32" i="11" s="1"/>
  <c r="BL22" i="11"/>
  <c r="BM22" i="11" s="1"/>
  <c r="BL51" i="11"/>
  <c r="BM51" i="11" s="1"/>
  <c r="BL48" i="11"/>
  <c r="BM48" i="11" s="1"/>
  <c r="BL6" i="11"/>
  <c r="BM6" i="11" s="1"/>
  <c r="BL15" i="11"/>
  <c r="BM15" i="11" s="1"/>
  <c r="BL11" i="11"/>
  <c r="BM11" i="11" s="1"/>
  <c r="S59" i="11"/>
  <c r="S60" i="11" s="1"/>
  <c r="AK27" i="9"/>
  <c r="AK25" i="9"/>
  <c r="AK15" i="9"/>
  <c r="AK14" i="9"/>
  <c r="AK13" i="9"/>
  <c r="AK9" i="9"/>
  <c r="AK26" i="9"/>
  <c r="AK46" i="9"/>
  <c r="AK30" i="9"/>
  <c r="AK29" i="9"/>
  <c r="AK17" i="9"/>
  <c r="AK11" i="9"/>
  <c r="AK10" i="9"/>
  <c r="AK12" i="9"/>
  <c r="AK57" i="9"/>
  <c r="AK56" i="9"/>
  <c r="AK49" i="9"/>
  <c r="AK42" i="9"/>
  <c r="AK38" i="9"/>
  <c r="AK37" i="9"/>
  <c r="AK74" i="9"/>
  <c r="AK73" i="9"/>
  <c r="AK39" i="9"/>
  <c r="AK40" i="9"/>
  <c r="AK8" i="9"/>
  <c r="AK59" i="9"/>
  <c r="AK58" i="9"/>
  <c r="AK55" i="9"/>
  <c r="AK60" i="9"/>
  <c r="AK48" i="9"/>
  <c r="AK31" i="9"/>
  <c r="AK34" i="9"/>
  <c r="AK5" i="9"/>
  <c r="AK6" i="9"/>
  <c r="AK72" i="9"/>
  <c r="AK64" i="9"/>
  <c r="AK41" i="9"/>
  <c r="AK67" i="9"/>
  <c r="AK66" i="9"/>
  <c r="AK44" i="9"/>
  <c r="AK23" i="9"/>
  <c r="AK24" i="9"/>
  <c r="AK16" i="9"/>
  <c r="AK18" i="9"/>
  <c r="AK28" i="9"/>
  <c r="AK35" i="9"/>
  <c r="AK19" i="9"/>
  <c r="AK20" i="9"/>
  <c r="AK21" i="9"/>
  <c r="AK22" i="9"/>
  <c r="AK36" i="9"/>
  <c r="AK32" i="9"/>
  <c r="AK33" i="9"/>
  <c r="AK4" i="9"/>
  <c r="AK65" i="9"/>
  <c r="AK43" i="9"/>
  <c r="AK45" i="9"/>
  <c r="AK7" i="9"/>
  <c r="AK61" i="9"/>
  <c r="AK63" i="9"/>
  <c r="AK62" i="9"/>
  <c r="AK50" i="9"/>
  <c r="AK47" i="9"/>
  <c r="AK54" i="9"/>
  <c r="AK53" i="9"/>
  <c r="AK51" i="9"/>
  <c r="AK52" i="9"/>
  <c r="AK71" i="9"/>
  <c r="AK68" i="9"/>
  <c r="AK70" i="9"/>
  <c r="AK69" i="9"/>
  <c r="AG27" i="9"/>
  <c r="AG25" i="9"/>
  <c r="AG15" i="9"/>
  <c r="AG14" i="9"/>
  <c r="AG13" i="9"/>
  <c r="AG9" i="9"/>
  <c r="AG26" i="9"/>
  <c r="AG46" i="9"/>
  <c r="AG30" i="9"/>
  <c r="AG29" i="9"/>
  <c r="AG17" i="9"/>
  <c r="AG11" i="9"/>
  <c r="AG10" i="9"/>
  <c r="AG12" i="9"/>
  <c r="AG57" i="9"/>
  <c r="AG56" i="9"/>
  <c r="AG49" i="9"/>
  <c r="AG42" i="9"/>
  <c r="AG38" i="9"/>
  <c r="AG37" i="9"/>
  <c r="AG74" i="9"/>
  <c r="AG73" i="9"/>
  <c r="AG39" i="9"/>
  <c r="AG40" i="9"/>
  <c r="AG8" i="9"/>
  <c r="AG59" i="9"/>
  <c r="AG58" i="9"/>
  <c r="AG55" i="9"/>
  <c r="AG60" i="9"/>
  <c r="AG48" i="9"/>
  <c r="AG31" i="9"/>
  <c r="AG34" i="9"/>
  <c r="AG5" i="9"/>
  <c r="AG6" i="9"/>
  <c r="AG72" i="9"/>
  <c r="AG64" i="9"/>
  <c r="AG41" i="9"/>
  <c r="AG67" i="9"/>
  <c r="AG66" i="9"/>
  <c r="AG44" i="9"/>
  <c r="AG23" i="9"/>
  <c r="AG24" i="9"/>
  <c r="AG16" i="9"/>
  <c r="AG18" i="9"/>
  <c r="AG28" i="9"/>
  <c r="AG35" i="9"/>
  <c r="AG19" i="9"/>
  <c r="AG20" i="9"/>
  <c r="AG21" i="9"/>
  <c r="AG22" i="9"/>
  <c r="AG36" i="9"/>
  <c r="AG32" i="9"/>
  <c r="AG33" i="9"/>
  <c r="AG4" i="9"/>
  <c r="AG65" i="9"/>
  <c r="AG43" i="9"/>
  <c r="AG45" i="9"/>
  <c r="AG7" i="9"/>
  <c r="AG61" i="9"/>
  <c r="AG63" i="9"/>
  <c r="AG62" i="9"/>
  <c r="AG50" i="9"/>
  <c r="AG47" i="9"/>
  <c r="AG54" i="9"/>
  <c r="AG53" i="9"/>
  <c r="AG51" i="9"/>
  <c r="AG52" i="9"/>
  <c r="AG71" i="9"/>
  <c r="AG68" i="9"/>
  <c r="AG70" i="9"/>
  <c r="AG69" i="9"/>
  <c r="BL27" i="9"/>
  <c r="BL25" i="9"/>
  <c r="BL15" i="9"/>
  <c r="BL14" i="9"/>
  <c r="BL13" i="9"/>
  <c r="BL9" i="9"/>
  <c r="BL26" i="9"/>
  <c r="BL46" i="9"/>
  <c r="BL30" i="9"/>
  <c r="BL29" i="9"/>
  <c r="BL17" i="9"/>
  <c r="BL11" i="9"/>
  <c r="BL10" i="9"/>
  <c r="BL12" i="9"/>
  <c r="BL57" i="9"/>
  <c r="BL56" i="9"/>
  <c r="BL49" i="9"/>
  <c r="BL42" i="9"/>
  <c r="BL38" i="9"/>
  <c r="BL37" i="9"/>
  <c r="BL74" i="9"/>
  <c r="BL73" i="9"/>
  <c r="BL39" i="9"/>
  <c r="BL40" i="9"/>
  <c r="BL8" i="9"/>
  <c r="BL59" i="9"/>
  <c r="BL58" i="9"/>
  <c r="BL55" i="9"/>
  <c r="BL60" i="9"/>
  <c r="BL48" i="9"/>
  <c r="BL31" i="9"/>
  <c r="BL34" i="9"/>
  <c r="BL5" i="9"/>
  <c r="BL6" i="9"/>
  <c r="BL72" i="9"/>
  <c r="BL64" i="9"/>
  <c r="BL41" i="9"/>
  <c r="BL67" i="9"/>
  <c r="BL66" i="9"/>
  <c r="BL44" i="9"/>
  <c r="BL23" i="9"/>
  <c r="BL24" i="9"/>
  <c r="BL16" i="9"/>
  <c r="BL18" i="9"/>
  <c r="BL28" i="9"/>
  <c r="BL35" i="9"/>
  <c r="BL19" i="9"/>
  <c r="BL20" i="9"/>
  <c r="BL21" i="9"/>
  <c r="BL22" i="9"/>
  <c r="BL36" i="9"/>
  <c r="BL32" i="9"/>
  <c r="BL33" i="9"/>
  <c r="BL4" i="9"/>
  <c r="BL65" i="9"/>
  <c r="BL43" i="9"/>
  <c r="BL45" i="9"/>
  <c r="BL7" i="9"/>
  <c r="BL61" i="9"/>
  <c r="BL63" i="9"/>
  <c r="BL62" i="9"/>
  <c r="BL50" i="9"/>
  <c r="BL47" i="9"/>
  <c r="BL54" i="9"/>
  <c r="BL53" i="9"/>
  <c r="BL51" i="9"/>
  <c r="BL52" i="9"/>
  <c r="BL71" i="9"/>
  <c r="BL68" i="9"/>
  <c r="BL70" i="9"/>
  <c r="BL69" i="9"/>
  <c r="BJ27" i="9"/>
  <c r="BJ25" i="9"/>
  <c r="BJ15" i="9"/>
  <c r="BJ14" i="9"/>
  <c r="BJ13" i="9"/>
  <c r="BJ9" i="9"/>
  <c r="BJ26" i="9"/>
  <c r="BJ46" i="9"/>
  <c r="BJ30" i="9"/>
  <c r="BJ29" i="9"/>
  <c r="BJ17" i="9"/>
  <c r="BJ11" i="9"/>
  <c r="BJ10" i="9"/>
  <c r="BJ12" i="9"/>
  <c r="BJ57" i="9"/>
  <c r="BJ56" i="9"/>
  <c r="BJ49" i="9"/>
  <c r="BJ42" i="9"/>
  <c r="BJ38" i="9"/>
  <c r="BJ37" i="9"/>
  <c r="BJ74" i="9"/>
  <c r="BJ73" i="9"/>
  <c r="BJ39" i="9"/>
  <c r="BJ40" i="9"/>
  <c r="BJ8" i="9"/>
  <c r="BJ59" i="9"/>
  <c r="BJ58" i="9"/>
  <c r="BJ55" i="9"/>
  <c r="BJ60" i="9"/>
  <c r="BJ48" i="9"/>
  <c r="BJ31" i="9"/>
  <c r="BJ34" i="9"/>
  <c r="BJ5" i="9"/>
  <c r="BJ6" i="9"/>
  <c r="BJ72" i="9"/>
  <c r="BJ64" i="9"/>
  <c r="BJ41" i="9"/>
  <c r="BJ67" i="9"/>
  <c r="BJ66" i="9"/>
  <c r="BJ44" i="9"/>
  <c r="BJ23" i="9"/>
  <c r="BJ24" i="9"/>
  <c r="BJ16" i="9"/>
  <c r="BJ18" i="9"/>
  <c r="BJ28" i="9"/>
  <c r="BJ35" i="9"/>
  <c r="BJ19" i="9"/>
  <c r="BJ20" i="9"/>
  <c r="BJ21" i="9"/>
  <c r="BJ22" i="9"/>
  <c r="BJ36" i="9"/>
  <c r="BJ32" i="9"/>
  <c r="BJ33" i="9"/>
  <c r="BJ4" i="9"/>
  <c r="BJ65" i="9"/>
  <c r="BJ43" i="9"/>
  <c r="BJ45" i="9"/>
  <c r="BJ7" i="9"/>
  <c r="BJ61" i="9"/>
  <c r="BJ63" i="9"/>
  <c r="BJ62" i="9"/>
  <c r="BJ50" i="9"/>
  <c r="BJ47" i="9"/>
  <c r="BJ54" i="9"/>
  <c r="BJ53" i="9"/>
  <c r="BJ51" i="9"/>
  <c r="BJ52" i="9"/>
  <c r="BJ71" i="9"/>
  <c r="BJ68" i="9"/>
  <c r="BJ70" i="9"/>
  <c r="BJ69" i="9"/>
  <c r="BH27" i="9"/>
  <c r="BH25" i="9"/>
  <c r="BH15" i="9"/>
  <c r="BH14" i="9"/>
  <c r="BH13" i="9"/>
  <c r="BH9" i="9"/>
  <c r="BH26" i="9"/>
  <c r="BH46" i="9"/>
  <c r="BH30" i="9"/>
  <c r="BH29" i="9"/>
  <c r="BH17" i="9"/>
  <c r="BH11" i="9"/>
  <c r="BH10" i="9"/>
  <c r="BH12" i="9"/>
  <c r="BH57" i="9"/>
  <c r="BH56" i="9"/>
  <c r="BH49" i="9"/>
  <c r="BH42" i="9"/>
  <c r="BH38" i="9"/>
  <c r="BH37" i="9"/>
  <c r="BH74" i="9"/>
  <c r="BH73" i="9"/>
  <c r="BH39" i="9"/>
  <c r="BH40" i="9"/>
  <c r="BH8" i="9"/>
  <c r="BH59" i="9"/>
  <c r="BH58" i="9"/>
  <c r="BH55" i="9"/>
  <c r="BH60" i="9"/>
  <c r="BH48" i="9"/>
  <c r="BH31" i="9"/>
  <c r="BH34" i="9"/>
  <c r="BH5" i="9"/>
  <c r="BH6" i="9"/>
  <c r="BH72" i="9"/>
  <c r="BH64" i="9"/>
  <c r="BH41" i="9"/>
  <c r="BH67" i="9"/>
  <c r="BH66" i="9"/>
  <c r="BH44" i="9"/>
  <c r="BH23" i="9"/>
  <c r="BH24" i="9"/>
  <c r="BH16" i="9"/>
  <c r="BH18" i="9"/>
  <c r="BH28" i="9"/>
  <c r="BH35" i="9"/>
  <c r="BH19" i="9"/>
  <c r="BH20" i="9"/>
  <c r="BH21" i="9"/>
  <c r="BH22" i="9"/>
  <c r="BH36" i="9"/>
  <c r="BH32" i="9"/>
  <c r="BH33" i="9"/>
  <c r="BH4" i="9"/>
  <c r="BH65" i="9"/>
  <c r="BH43" i="9"/>
  <c r="BH45" i="9"/>
  <c r="BH7" i="9"/>
  <c r="BH61" i="9"/>
  <c r="BH63" i="9"/>
  <c r="BH62" i="9"/>
  <c r="BH50" i="9"/>
  <c r="BH47" i="9"/>
  <c r="BH54" i="9"/>
  <c r="BH53" i="9"/>
  <c r="BH51" i="9"/>
  <c r="BH52" i="9"/>
  <c r="BH71" i="9"/>
  <c r="BH68" i="9"/>
  <c r="BH70" i="9"/>
  <c r="BH69" i="9"/>
  <c r="BD27" i="9"/>
  <c r="BD25" i="9"/>
  <c r="BD15" i="9"/>
  <c r="BD14" i="9"/>
  <c r="BD13" i="9"/>
  <c r="BD9" i="9"/>
  <c r="BD26" i="9"/>
  <c r="BD46" i="9"/>
  <c r="BD30" i="9"/>
  <c r="BD29" i="9"/>
  <c r="BD17" i="9"/>
  <c r="BD11" i="9"/>
  <c r="BD10" i="9"/>
  <c r="BD12" i="9"/>
  <c r="BD57" i="9"/>
  <c r="BD56" i="9"/>
  <c r="BD49" i="9"/>
  <c r="BD42" i="9"/>
  <c r="BD38" i="9"/>
  <c r="BD37" i="9"/>
  <c r="BD74" i="9"/>
  <c r="BD73" i="9"/>
  <c r="BD39" i="9"/>
  <c r="BD40" i="9"/>
  <c r="BD8" i="9"/>
  <c r="BD59" i="9"/>
  <c r="BD58" i="9"/>
  <c r="BD55" i="9"/>
  <c r="BD60" i="9"/>
  <c r="BD48" i="9"/>
  <c r="BD31" i="9"/>
  <c r="BD34" i="9"/>
  <c r="BD5" i="9"/>
  <c r="BD6" i="9"/>
  <c r="BD72" i="9"/>
  <c r="BD64" i="9"/>
  <c r="BD41" i="9"/>
  <c r="BD67" i="9"/>
  <c r="BD66" i="9"/>
  <c r="BD44" i="9"/>
  <c r="BD23" i="9"/>
  <c r="BD24" i="9"/>
  <c r="BD16" i="9"/>
  <c r="BD18" i="9"/>
  <c r="BD28" i="9"/>
  <c r="BD35" i="9"/>
  <c r="BD19" i="9"/>
  <c r="BD20" i="9"/>
  <c r="BD21" i="9"/>
  <c r="BD22" i="9"/>
  <c r="BD36" i="9"/>
  <c r="BD32" i="9"/>
  <c r="BD33" i="9"/>
  <c r="BD4" i="9"/>
  <c r="BD65" i="9"/>
  <c r="BD43" i="9"/>
  <c r="BD45" i="9"/>
  <c r="BD7" i="9"/>
  <c r="BD61" i="9"/>
  <c r="BD63" i="9"/>
  <c r="BD62" i="9"/>
  <c r="BD50" i="9"/>
  <c r="BD47" i="9"/>
  <c r="BD54" i="9"/>
  <c r="BD53" i="9"/>
  <c r="BD51" i="9"/>
  <c r="BD52" i="9"/>
  <c r="BD71" i="9"/>
  <c r="BD68" i="9"/>
  <c r="BD70" i="9"/>
  <c r="BD69" i="9"/>
  <c r="AU27" i="9"/>
  <c r="AV27" i="9" s="1"/>
  <c r="AU25" i="9"/>
  <c r="AV25" i="9" s="1"/>
  <c r="AU15" i="9"/>
  <c r="AV15" i="9" s="1"/>
  <c r="AU14" i="9"/>
  <c r="AV14" i="9" s="1"/>
  <c r="AU13" i="9"/>
  <c r="AV13" i="9" s="1"/>
  <c r="AU9" i="9"/>
  <c r="AU26" i="9"/>
  <c r="AV26" i="9" s="1"/>
  <c r="AU46" i="9"/>
  <c r="AV46" i="9" s="1"/>
  <c r="AU30" i="9"/>
  <c r="AV30" i="9" s="1"/>
  <c r="AU29" i="9"/>
  <c r="AV29" i="9" s="1"/>
  <c r="AU17" i="9"/>
  <c r="AV17" i="9" s="1"/>
  <c r="AU11" i="9"/>
  <c r="AV11" i="9" s="1"/>
  <c r="AU10" i="9"/>
  <c r="AV10" i="9" s="1"/>
  <c r="AU12" i="9"/>
  <c r="AV12" i="9" s="1"/>
  <c r="AU57" i="9"/>
  <c r="AV57" i="9" s="1"/>
  <c r="AU56" i="9"/>
  <c r="AV56" i="9" s="1"/>
  <c r="AU49" i="9"/>
  <c r="AV49" i="9" s="1"/>
  <c r="AU42" i="9"/>
  <c r="AV42" i="9" s="1"/>
  <c r="AU38" i="9"/>
  <c r="AV38" i="9" s="1"/>
  <c r="AU37" i="9"/>
  <c r="AV37" i="9" s="1"/>
  <c r="AU74" i="9"/>
  <c r="AV74" i="9" s="1"/>
  <c r="AU73" i="9"/>
  <c r="AV73" i="9" s="1"/>
  <c r="AU39" i="9"/>
  <c r="AV39" i="9" s="1"/>
  <c r="AU40" i="9"/>
  <c r="AV40" i="9" s="1"/>
  <c r="AU8" i="9"/>
  <c r="AV8" i="9" s="1"/>
  <c r="AU59" i="9"/>
  <c r="AV59" i="9" s="1"/>
  <c r="AU58" i="9"/>
  <c r="AV58" i="9" s="1"/>
  <c r="AU55" i="9"/>
  <c r="AV55" i="9" s="1"/>
  <c r="AU60" i="9"/>
  <c r="AV60" i="9" s="1"/>
  <c r="AU48" i="9"/>
  <c r="AV48" i="9" s="1"/>
  <c r="AU31" i="9"/>
  <c r="AV31" i="9" s="1"/>
  <c r="AU34" i="9"/>
  <c r="AV34" i="9" s="1"/>
  <c r="AU5" i="9"/>
  <c r="AV5" i="9" s="1"/>
  <c r="AU6" i="9"/>
  <c r="AV6" i="9" s="1"/>
  <c r="AU72" i="9"/>
  <c r="AV72" i="9" s="1"/>
  <c r="AU64" i="9"/>
  <c r="AV64" i="9" s="1"/>
  <c r="AU41" i="9"/>
  <c r="AV41" i="9" s="1"/>
  <c r="AU67" i="9"/>
  <c r="AV67" i="9" s="1"/>
  <c r="AU66" i="9"/>
  <c r="AV66" i="9" s="1"/>
  <c r="AU44" i="9"/>
  <c r="AV44" i="9" s="1"/>
  <c r="AU23" i="9"/>
  <c r="AV23" i="9" s="1"/>
  <c r="AU24" i="9"/>
  <c r="AV24" i="9" s="1"/>
  <c r="AU16" i="9"/>
  <c r="AV16" i="9" s="1"/>
  <c r="AU18" i="9"/>
  <c r="AV18" i="9" s="1"/>
  <c r="AU28" i="9"/>
  <c r="AV28" i="9" s="1"/>
  <c r="AU35" i="9"/>
  <c r="AV35" i="9" s="1"/>
  <c r="AU19" i="9"/>
  <c r="AV19" i="9" s="1"/>
  <c r="AU20" i="9"/>
  <c r="AV20" i="9" s="1"/>
  <c r="AU21" i="9"/>
  <c r="AV21" i="9" s="1"/>
  <c r="AU22" i="9"/>
  <c r="AV22" i="9" s="1"/>
  <c r="AU36" i="9"/>
  <c r="AV36" i="9" s="1"/>
  <c r="AU32" i="9"/>
  <c r="AV32" i="9" s="1"/>
  <c r="AU33" i="9"/>
  <c r="AV33" i="9" s="1"/>
  <c r="AU4" i="9"/>
  <c r="AV4" i="9" s="1"/>
  <c r="AU65" i="9"/>
  <c r="AV65" i="9" s="1"/>
  <c r="AU43" i="9"/>
  <c r="AV43" i="9" s="1"/>
  <c r="AU45" i="9"/>
  <c r="AV45" i="9" s="1"/>
  <c r="AU7" i="9"/>
  <c r="AV7" i="9" s="1"/>
  <c r="AU61" i="9"/>
  <c r="AV61" i="9" s="1"/>
  <c r="AU63" i="9"/>
  <c r="AV63" i="9" s="1"/>
  <c r="AU62" i="9"/>
  <c r="AV62" i="9" s="1"/>
  <c r="AU50" i="9"/>
  <c r="AV50" i="9" s="1"/>
  <c r="AU47" i="9"/>
  <c r="AV47" i="9" s="1"/>
  <c r="AU54" i="9"/>
  <c r="AV54" i="9" s="1"/>
  <c r="AU53" i="9"/>
  <c r="AV53" i="9" s="1"/>
  <c r="AU51" i="9"/>
  <c r="AV51" i="9" s="1"/>
  <c r="AU52" i="9"/>
  <c r="AV52" i="9" s="1"/>
  <c r="AU71" i="9"/>
  <c r="AV71" i="9" s="1"/>
  <c r="AU68" i="9"/>
  <c r="AV68" i="9" s="1"/>
  <c r="AU70" i="9"/>
  <c r="AV70" i="9" s="1"/>
  <c r="AU69" i="9"/>
  <c r="AV69" i="9" s="1"/>
  <c r="AO27" i="9"/>
  <c r="AO25" i="9"/>
  <c r="AO15" i="9"/>
  <c r="AO14" i="9"/>
  <c r="AO13" i="9"/>
  <c r="AO9" i="9"/>
  <c r="AO26" i="9"/>
  <c r="AO46" i="9"/>
  <c r="AO30" i="9"/>
  <c r="AO29" i="9"/>
  <c r="AO17" i="9"/>
  <c r="AO11" i="9"/>
  <c r="AO10" i="9"/>
  <c r="AO12" i="9"/>
  <c r="AO57" i="9"/>
  <c r="AO56" i="9"/>
  <c r="AO49" i="9"/>
  <c r="AO42" i="9"/>
  <c r="AO38" i="9"/>
  <c r="AO37" i="9"/>
  <c r="AO74" i="9"/>
  <c r="AO73" i="9"/>
  <c r="AO39" i="9"/>
  <c r="AO40" i="9"/>
  <c r="AO8" i="9"/>
  <c r="AO59" i="9"/>
  <c r="AO58" i="9"/>
  <c r="AO55" i="9"/>
  <c r="AO60" i="9"/>
  <c r="AO48" i="9"/>
  <c r="AO31" i="9"/>
  <c r="AO34" i="9"/>
  <c r="AO5" i="9"/>
  <c r="AO6" i="9"/>
  <c r="AO72" i="9"/>
  <c r="AO64" i="9"/>
  <c r="AO41" i="9"/>
  <c r="AO67" i="9"/>
  <c r="AO66" i="9"/>
  <c r="AO44" i="9"/>
  <c r="AO23" i="9"/>
  <c r="AO24" i="9"/>
  <c r="AO16" i="9"/>
  <c r="AO18" i="9"/>
  <c r="AO28" i="9"/>
  <c r="AO35" i="9"/>
  <c r="AO19" i="9"/>
  <c r="AO20" i="9"/>
  <c r="AO21" i="9"/>
  <c r="AO22" i="9"/>
  <c r="AO36" i="9"/>
  <c r="AO32" i="9"/>
  <c r="AO33" i="9"/>
  <c r="AO4" i="9"/>
  <c r="AO65" i="9"/>
  <c r="AO43" i="9"/>
  <c r="AO45" i="9"/>
  <c r="AO7" i="9"/>
  <c r="AO61" i="9"/>
  <c r="AO63" i="9"/>
  <c r="AO62" i="9"/>
  <c r="AO50" i="9"/>
  <c r="AO47" i="9"/>
  <c r="AO54" i="9"/>
  <c r="AO53" i="9"/>
  <c r="AO51" i="9"/>
  <c r="AO52" i="9"/>
  <c r="AO71" i="9"/>
  <c r="AO68" i="9"/>
  <c r="AO70" i="9"/>
  <c r="AO69" i="9"/>
  <c r="AM27" i="9"/>
  <c r="AM25" i="9"/>
  <c r="AM15" i="9"/>
  <c r="AM14" i="9"/>
  <c r="AM13" i="9"/>
  <c r="AM9" i="9"/>
  <c r="AM26" i="9"/>
  <c r="AM46" i="9"/>
  <c r="AM30" i="9"/>
  <c r="AM29" i="9"/>
  <c r="AM17" i="9"/>
  <c r="AM11" i="9"/>
  <c r="AM10" i="9"/>
  <c r="AM12" i="9"/>
  <c r="AM57" i="9"/>
  <c r="AM56" i="9"/>
  <c r="AM49" i="9"/>
  <c r="AM42" i="9"/>
  <c r="AM38" i="9"/>
  <c r="AM37" i="9"/>
  <c r="AM74" i="9"/>
  <c r="AM73" i="9"/>
  <c r="AM39" i="9"/>
  <c r="AM40" i="9"/>
  <c r="AM8" i="9"/>
  <c r="AM59" i="9"/>
  <c r="AM58" i="9"/>
  <c r="AM55" i="9"/>
  <c r="AM60" i="9"/>
  <c r="AM48" i="9"/>
  <c r="AM31" i="9"/>
  <c r="AM34" i="9"/>
  <c r="AM5" i="9"/>
  <c r="AM6" i="9"/>
  <c r="AM72" i="9"/>
  <c r="AM64" i="9"/>
  <c r="AM41" i="9"/>
  <c r="AM67" i="9"/>
  <c r="AM66" i="9"/>
  <c r="AM44" i="9"/>
  <c r="AM23" i="9"/>
  <c r="AM24" i="9"/>
  <c r="AM16" i="9"/>
  <c r="AM18" i="9"/>
  <c r="AM28" i="9"/>
  <c r="AM35" i="9"/>
  <c r="AM19" i="9"/>
  <c r="AM20" i="9"/>
  <c r="AM21" i="9"/>
  <c r="AM22" i="9"/>
  <c r="AM36" i="9"/>
  <c r="AM32" i="9"/>
  <c r="AM33" i="9"/>
  <c r="AM4" i="9"/>
  <c r="AM65" i="9"/>
  <c r="AM43" i="9"/>
  <c r="AM45" i="9"/>
  <c r="AM7" i="9"/>
  <c r="AM61" i="9"/>
  <c r="AM63" i="9"/>
  <c r="AM62" i="9"/>
  <c r="AM50" i="9"/>
  <c r="AM47" i="9"/>
  <c r="AM54" i="9"/>
  <c r="AM53" i="9"/>
  <c r="AM51" i="9"/>
  <c r="AM52" i="9"/>
  <c r="AM71" i="9"/>
  <c r="AM68" i="9"/>
  <c r="AM70" i="9"/>
  <c r="AM69" i="9"/>
  <c r="Y27" i="9"/>
  <c r="Y25" i="9"/>
  <c r="Y15" i="9"/>
  <c r="Y14" i="9"/>
  <c r="Y13" i="9"/>
  <c r="Y9" i="9"/>
  <c r="Y26" i="9"/>
  <c r="Y46" i="9"/>
  <c r="Y30" i="9"/>
  <c r="Y29" i="9"/>
  <c r="Y17" i="9"/>
  <c r="Y11" i="9"/>
  <c r="Y10" i="9"/>
  <c r="Y12" i="9"/>
  <c r="Y57" i="9"/>
  <c r="Y56" i="9"/>
  <c r="Y49" i="9"/>
  <c r="Y42" i="9"/>
  <c r="Y38" i="9"/>
  <c r="Y37" i="9"/>
  <c r="Y74" i="9"/>
  <c r="Y73" i="9"/>
  <c r="Y39" i="9"/>
  <c r="Y40" i="9"/>
  <c r="Y8" i="9"/>
  <c r="Y59" i="9"/>
  <c r="Y58" i="9"/>
  <c r="Y55" i="9"/>
  <c r="Y60" i="9"/>
  <c r="Y48" i="9"/>
  <c r="Y31" i="9"/>
  <c r="Y34" i="9"/>
  <c r="Y5" i="9"/>
  <c r="Y6" i="9"/>
  <c r="Y72" i="9"/>
  <c r="Y64" i="9"/>
  <c r="Y41" i="9"/>
  <c r="Y67" i="9"/>
  <c r="Y66" i="9"/>
  <c r="Y44" i="9"/>
  <c r="Y23" i="9"/>
  <c r="Y24" i="9"/>
  <c r="Y16" i="9"/>
  <c r="Y18" i="9"/>
  <c r="Y28" i="9"/>
  <c r="Y35" i="9"/>
  <c r="Y19" i="9"/>
  <c r="Y20" i="9"/>
  <c r="Y21" i="9"/>
  <c r="Y22" i="9"/>
  <c r="Y36" i="9"/>
  <c r="Y32" i="9"/>
  <c r="Y33" i="9"/>
  <c r="Y4" i="9"/>
  <c r="Y65" i="9"/>
  <c r="Y43" i="9"/>
  <c r="Y45" i="9"/>
  <c r="Y7" i="9"/>
  <c r="Y61" i="9"/>
  <c r="Y63" i="9"/>
  <c r="Y62" i="9"/>
  <c r="Y50" i="9"/>
  <c r="Y47" i="9"/>
  <c r="Y54" i="9"/>
  <c r="Y53" i="9"/>
  <c r="Y51" i="9"/>
  <c r="Y52" i="9"/>
  <c r="Y71" i="9"/>
  <c r="Y68" i="9"/>
  <c r="Y70" i="9"/>
  <c r="Y69" i="9"/>
  <c r="W27" i="9"/>
  <c r="W25" i="9"/>
  <c r="W15" i="9"/>
  <c r="W14" i="9"/>
  <c r="W13" i="9"/>
  <c r="W9" i="9"/>
  <c r="W26" i="9"/>
  <c r="W46" i="9"/>
  <c r="W30" i="9"/>
  <c r="W29" i="9"/>
  <c r="W17" i="9"/>
  <c r="W11" i="9"/>
  <c r="W10" i="9"/>
  <c r="W12" i="9"/>
  <c r="W57" i="9"/>
  <c r="W56" i="9"/>
  <c r="W49" i="9"/>
  <c r="W42" i="9"/>
  <c r="W38" i="9"/>
  <c r="W37" i="9"/>
  <c r="W74" i="9"/>
  <c r="W73" i="9"/>
  <c r="W39" i="9"/>
  <c r="W40" i="9"/>
  <c r="W8" i="9"/>
  <c r="W59" i="9"/>
  <c r="W58" i="9"/>
  <c r="W55" i="9"/>
  <c r="W60" i="9"/>
  <c r="W48" i="9"/>
  <c r="W31" i="9"/>
  <c r="W34" i="9"/>
  <c r="W5" i="9"/>
  <c r="W6" i="9"/>
  <c r="W72" i="9"/>
  <c r="W64" i="9"/>
  <c r="W41" i="9"/>
  <c r="W67" i="9"/>
  <c r="W66" i="9"/>
  <c r="W44" i="9"/>
  <c r="W23" i="9"/>
  <c r="W24" i="9"/>
  <c r="W16" i="9"/>
  <c r="W18" i="9"/>
  <c r="W28" i="9"/>
  <c r="W35" i="9"/>
  <c r="W19" i="9"/>
  <c r="W20" i="9"/>
  <c r="W21" i="9"/>
  <c r="W22" i="9"/>
  <c r="W36" i="9"/>
  <c r="W32" i="9"/>
  <c r="W33" i="9"/>
  <c r="W4" i="9"/>
  <c r="W65" i="9"/>
  <c r="W43" i="9"/>
  <c r="W45" i="9"/>
  <c r="W7" i="9"/>
  <c r="W61" i="9"/>
  <c r="W63" i="9"/>
  <c r="W62" i="9"/>
  <c r="W50" i="9"/>
  <c r="W47" i="9"/>
  <c r="W54" i="9"/>
  <c r="W53" i="9"/>
  <c r="W51" i="9"/>
  <c r="W52" i="9"/>
  <c r="W71" i="9"/>
  <c r="W68" i="9"/>
  <c r="W70" i="9"/>
  <c r="W69" i="9"/>
  <c r="AV9" i="9" l="1"/>
  <c r="AV76" i="9" s="1"/>
  <c r="AV77" i="9" s="1"/>
  <c r="AU75" i="9"/>
  <c r="W75" i="9"/>
  <c r="Y75" i="9"/>
  <c r="BL62" i="11"/>
  <c r="BM59" i="11"/>
  <c r="BM60" i="11" s="1"/>
  <c r="BL63" i="11"/>
  <c r="BL64" i="11"/>
  <c r="AM76" i="9"/>
  <c r="AM77" i="9" s="1"/>
  <c r="AO76" i="9"/>
  <c r="AO77" i="9" s="1"/>
  <c r="BH76" i="9"/>
  <c r="BH77" i="9" s="1"/>
  <c r="AK76" i="9"/>
  <c r="AK77" i="9" s="1"/>
  <c r="X34" i="9"/>
  <c r="BJ76" i="9"/>
  <c r="BJ77" i="9" s="1"/>
  <c r="AG76" i="9"/>
  <c r="AG77" i="9" s="1"/>
  <c r="X69" i="9"/>
  <c r="X47" i="9"/>
  <c r="X65" i="9"/>
  <c r="X19" i="9"/>
  <c r="X66" i="9"/>
  <c r="X31" i="9"/>
  <c r="X39" i="9"/>
  <c r="X57" i="9"/>
  <c r="X26" i="9"/>
  <c r="BL76" i="9"/>
  <c r="BL77" i="9" s="1"/>
  <c r="X43" i="9"/>
  <c r="X40" i="9"/>
  <c r="X50" i="9"/>
  <c r="X35" i="9"/>
  <c r="X48" i="9"/>
  <c r="X12" i="9"/>
  <c r="X68" i="9"/>
  <c r="X62" i="9"/>
  <c r="X33" i="9"/>
  <c r="X28" i="9"/>
  <c r="X41" i="9"/>
  <c r="X60" i="9"/>
  <c r="X74" i="9"/>
  <c r="X10" i="9"/>
  <c r="X13" i="9"/>
  <c r="X20" i="9"/>
  <c r="X44" i="9"/>
  <c r="X46" i="9"/>
  <c r="BD76" i="9"/>
  <c r="BD77" i="9" s="1"/>
  <c r="X70" i="9"/>
  <c r="X4" i="9"/>
  <c r="X67" i="9"/>
  <c r="X73" i="9"/>
  <c r="X9" i="9"/>
  <c r="X71" i="9"/>
  <c r="X63" i="9"/>
  <c r="X32" i="9"/>
  <c r="X18" i="9"/>
  <c r="X64" i="9"/>
  <c r="X55" i="9"/>
  <c r="X37" i="9"/>
  <c r="X11" i="9"/>
  <c r="X14" i="9"/>
  <c r="X52" i="9"/>
  <c r="X61" i="9"/>
  <c r="X36" i="9"/>
  <c r="X16" i="9"/>
  <c r="X72" i="9"/>
  <c r="X58" i="9"/>
  <c r="X38" i="9"/>
  <c r="X17" i="9"/>
  <c r="X15" i="9"/>
  <c r="X54" i="9"/>
  <c r="X56" i="9"/>
  <c r="X51" i="9"/>
  <c r="X7" i="9"/>
  <c r="X22" i="9"/>
  <c r="X24" i="9"/>
  <c r="X6" i="9"/>
  <c r="X59" i="9"/>
  <c r="X42" i="9"/>
  <c r="X29" i="9"/>
  <c r="X25" i="9"/>
  <c r="X53" i="9"/>
  <c r="X45" i="9"/>
  <c r="X21" i="9"/>
  <c r="X23" i="9"/>
  <c r="X5" i="9"/>
  <c r="X8" i="9"/>
  <c r="X49" i="9"/>
  <c r="X30" i="9"/>
  <c r="X27" i="9"/>
  <c r="Z24" i="9"/>
  <c r="Z29" i="9"/>
  <c r="Z53" i="9"/>
  <c r="Z5" i="9"/>
  <c r="BQ5" i="9" s="1"/>
  <c r="BR5" i="9" s="1"/>
  <c r="Z30" i="9"/>
  <c r="Z54" i="9"/>
  <c r="Z40" i="9"/>
  <c r="Z57" i="9"/>
  <c r="BQ57" i="9" s="1"/>
  <c r="BR57" i="9" s="1"/>
  <c r="Z70" i="9"/>
  <c r="Z50" i="9"/>
  <c r="Z4" i="9"/>
  <c r="Z35" i="9"/>
  <c r="Z67" i="9"/>
  <c r="Z48" i="9"/>
  <c r="Z73" i="9"/>
  <c r="Z12" i="9"/>
  <c r="Z9" i="9"/>
  <c r="Z22" i="9"/>
  <c r="Z59" i="9"/>
  <c r="Z42" i="9"/>
  <c r="Z45" i="9"/>
  <c r="Z43" i="9"/>
  <c r="Z47" i="9"/>
  <c r="Z39" i="9"/>
  <c r="Z68" i="9"/>
  <c r="Z62" i="9"/>
  <c r="Z33" i="9"/>
  <c r="Z28" i="9"/>
  <c r="Z41" i="9"/>
  <c r="BQ41" i="9" s="1"/>
  <c r="BR41" i="9" s="1"/>
  <c r="Z60" i="9"/>
  <c r="Z74" i="9"/>
  <c r="Z10" i="9"/>
  <c r="Z13" i="9"/>
  <c r="BQ13" i="9" s="1"/>
  <c r="BR13" i="9" s="1"/>
  <c r="Z51" i="9"/>
  <c r="Z6" i="9"/>
  <c r="Z25" i="9"/>
  <c r="Z8" i="9"/>
  <c r="Z20" i="9"/>
  <c r="Z34" i="9"/>
  <c r="Z46" i="9"/>
  <c r="Z69" i="9"/>
  <c r="Z31" i="9"/>
  <c r="Z71" i="9"/>
  <c r="Z63" i="9"/>
  <c r="Z32" i="9"/>
  <c r="BQ32" i="9" s="1"/>
  <c r="BR32" i="9" s="1"/>
  <c r="Z18" i="9"/>
  <c r="BQ18" i="9" s="1"/>
  <c r="BR18" i="9" s="1"/>
  <c r="Z64" i="9"/>
  <c r="Z55" i="9"/>
  <c r="BQ55" i="9" s="1"/>
  <c r="BR55" i="9" s="1"/>
  <c r="Z37" i="9"/>
  <c r="Z11" i="9"/>
  <c r="Z14" i="9"/>
  <c r="Z7" i="9"/>
  <c r="Z21" i="9"/>
  <c r="Z23" i="9"/>
  <c r="Z49" i="9"/>
  <c r="Z27" i="9"/>
  <c r="BQ27" i="9" s="1"/>
  <c r="BR27" i="9" s="1"/>
  <c r="Z44" i="9"/>
  <c r="Z56" i="9"/>
  <c r="Z65" i="9"/>
  <c r="Z19" i="9"/>
  <c r="BQ19" i="9" s="1"/>
  <c r="BR19" i="9" s="1"/>
  <c r="Z66" i="9"/>
  <c r="Z26" i="9"/>
  <c r="Z52" i="9"/>
  <c r="Z61" i="9"/>
  <c r="Z36" i="9"/>
  <c r="Z16" i="9"/>
  <c r="Z72" i="9"/>
  <c r="Z58" i="9"/>
  <c r="Z38" i="9"/>
  <c r="Z17" i="9"/>
  <c r="Z15" i="9"/>
  <c r="G36" i="12"/>
  <c r="G53" i="11"/>
  <c r="G34" i="11"/>
  <c r="G29" i="11"/>
  <c r="G32" i="11"/>
  <c r="G35" i="11"/>
  <c r="G30" i="11"/>
  <c r="G28" i="11"/>
  <c r="G40" i="11"/>
  <c r="G21" i="11"/>
  <c r="G27" i="11"/>
  <c r="G55" i="11"/>
  <c r="G22" i="11"/>
  <c r="G43" i="11"/>
  <c r="G44" i="11"/>
  <c r="G47" i="11"/>
  <c r="G17" i="11"/>
  <c r="G20" i="11"/>
  <c r="G18" i="11"/>
  <c r="G49" i="11"/>
  <c r="G51" i="11"/>
  <c r="G52" i="11"/>
  <c r="G57" i="11"/>
  <c r="G13" i="11"/>
  <c r="G14" i="11"/>
  <c r="G19" i="11"/>
  <c r="G16" i="11"/>
  <c r="G50" i="11"/>
  <c r="G48" i="11"/>
  <c r="G4" i="11"/>
  <c r="G33" i="11"/>
  <c r="G39" i="11"/>
  <c r="G36" i="11"/>
  <c r="G31" i="11"/>
  <c r="G38" i="11"/>
  <c r="G7" i="11"/>
  <c r="G6" i="11"/>
  <c r="G37" i="11"/>
  <c r="G54" i="11"/>
  <c r="G56" i="11"/>
  <c r="G26" i="11"/>
  <c r="G24" i="11"/>
  <c r="G23" i="11"/>
  <c r="G25" i="11"/>
  <c r="G15" i="11"/>
  <c r="G41" i="11"/>
  <c r="G42" i="11"/>
  <c r="G46" i="11"/>
  <c r="G5" i="11"/>
  <c r="G12" i="11"/>
  <c r="G9" i="11"/>
  <c r="G8" i="11"/>
  <c r="G11" i="11"/>
  <c r="G10" i="11"/>
  <c r="G45" i="11"/>
  <c r="G27" i="10"/>
  <c r="G30" i="10"/>
  <c r="G29" i="10"/>
  <c r="G19" i="10"/>
  <c r="G13" i="10"/>
  <c r="G18" i="10"/>
  <c r="G12" i="10"/>
  <c r="G20" i="10"/>
  <c r="G14" i="10"/>
  <c r="G21" i="10"/>
  <c r="G22" i="10"/>
  <c r="G25" i="10"/>
  <c r="G26" i="10"/>
  <c r="G23" i="10"/>
  <c r="G4" i="10"/>
  <c r="G24" i="10"/>
  <c r="G5" i="10"/>
  <c r="G6" i="10"/>
  <c r="G17" i="10"/>
  <c r="G16" i="10"/>
  <c r="G28" i="10"/>
  <c r="G10" i="10"/>
  <c r="G9" i="10"/>
  <c r="G11" i="10"/>
  <c r="G15" i="10"/>
  <c r="G8" i="10"/>
  <c r="G7" i="10"/>
  <c r="D41" i="3"/>
  <c r="D31" i="8"/>
  <c r="D32" i="8"/>
  <c r="D33" i="8"/>
  <c r="D34" i="8"/>
  <c r="D35" i="8"/>
  <c r="D36" i="8"/>
  <c r="D37" i="8"/>
  <c r="D38" i="8"/>
  <c r="D39" i="8"/>
  <c r="D40" i="8"/>
  <c r="D41" i="8"/>
  <c r="D42" i="8"/>
  <c r="D43" i="8"/>
  <c r="D44" i="8"/>
  <c r="D45" i="8"/>
  <c r="D46" i="8"/>
  <c r="D47" i="8"/>
  <c r="D48" i="8"/>
  <c r="D49" i="8"/>
  <c r="D50" i="8"/>
  <c r="D51" i="8"/>
  <c r="D52" i="8"/>
  <c r="D53" i="8"/>
  <c r="D54" i="8"/>
  <c r="D55" i="8"/>
  <c r="D56" i="8"/>
  <c r="D3" i="8"/>
  <c r="D4" i="8"/>
  <c r="D5" i="8"/>
  <c r="D6" i="8"/>
  <c r="D7" i="8"/>
  <c r="D8" i="8"/>
  <c r="D9" i="8"/>
  <c r="D58" i="8" s="1"/>
  <c r="D10" i="8"/>
  <c r="D11" i="8"/>
  <c r="D12" i="8"/>
  <c r="D13" i="8"/>
  <c r="D14" i="8"/>
  <c r="D15" i="8"/>
  <c r="D16" i="8"/>
  <c r="D17" i="8"/>
  <c r="D18" i="8"/>
  <c r="D19" i="8"/>
  <c r="D20" i="8"/>
  <c r="D21" i="8"/>
  <c r="D22" i="8"/>
  <c r="D23" i="8"/>
  <c r="D24" i="8"/>
  <c r="D25" i="8"/>
  <c r="D26" i="8"/>
  <c r="D27" i="8"/>
  <c r="D28" i="8"/>
  <c r="D29" i="8"/>
  <c r="D30" i="8"/>
  <c r="D2" i="8"/>
  <c r="D3" i="7"/>
  <c r="D12" i="7"/>
  <c r="D18" i="7"/>
  <c r="D29" i="7"/>
  <c r="D10" i="7"/>
  <c r="D9" i="7"/>
  <c r="D14" i="7"/>
  <c r="D5" i="7"/>
  <c r="D4" i="7"/>
  <c r="D16" i="7"/>
  <c r="D17" i="7"/>
  <c r="D20" i="7"/>
  <c r="D15" i="7"/>
  <c r="D22" i="7"/>
  <c r="D30" i="7"/>
  <c r="D8" i="7"/>
  <c r="D33" i="7"/>
  <c r="D36" i="7"/>
  <c r="D32" i="7"/>
  <c r="D35" i="7"/>
  <c r="D34" i="7"/>
  <c r="D11" i="7"/>
  <c r="D31" i="7"/>
  <c r="D28" i="7"/>
  <c r="D13" i="7"/>
  <c r="D26" i="7"/>
  <c r="D6" i="7"/>
  <c r="D21" i="7"/>
  <c r="D24" i="7"/>
  <c r="D7" i="7"/>
  <c r="D25" i="7"/>
  <c r="D23" i="7"/>
  <c r="D27" i="7"/>
  <c r="D19" i="7"/>
  <c r="D2" i="7"/>
  <c r="D38" i="7" l="1"/>
  <c r="BQ52" i="9"/>
  <c r="BR52" i="9" s="1"/>
  <c r="G32" i="10"/>
  <c r="BQ38" i="9"/>
  <c r="BR38" i="9" s="1"/>
  <c r="BQ21" i="9"/>
  <c r="BR21" i="9" s="1"/>
  <c r="BQ54" i="9"/>
  <c r="BR54" i="9" s="1"/>
  <c r="BQ50" i="9"/>
  <c r="BR50" i="9" s="1"/>
  <c r="BQ61" i="9"/>
  <c r="BR61" i="9" s="1"/>
  <c r="BQ58" i="9"/>
  <c r="BR58" i="9" s="1"/>
  <c r="BQ70" i="9"/>
  <c r="BR70" i="9" s="1"/>
  <c r="BQ73" i="9"/>
  <c r="BR73" i="9" s="1"/>
  <c r="BQ45" i="9"/>
  <c r="BR45" i="9" s="1"/>
  <c r="BQ67" i="9"/>
  <c r="BR67" i="9" s="1"/>
  <c r="BQ72" i="9"/>
  <c r="BR72" i="9" s="1"/>
  <c r="BQ37" i="9"/>
  <c r="BR37" i="9" s="1"/>
  <c r="BQ9" i="9"/>
  <c r="BR9" i="9" s="1"/>
  <c r="BQ25" i="9"/>
  <c r="BR25" i="9" s="1"/>
  <c r="BQ65" i="9"/>
  <c r="BR65" i="9" s="1"/>
  <c r="BQ66" i="9"/>
  <c r="BR66" i="9" s="1"/>
  <c r="BQ56" i="9"/>
  <c r="BR56" i="9" s="1"/>
  <c r="BQ33" i="9"/>
  <c r="BR33" i="9" s="1"/>
  <c r="BQ59" i="9"/>
  <c r="BR59" i="9" s="1"/>
  <c r="BQ53" i="9"/>
  <c r="BR53" i="9" s="1"/>
  <c r="BQ28" i="9"/>
  <c r="BR28" i="9" s="1"/>
  <c r="BQ8" i="9"/>
  <c r="BR8" i="9" s="1"/>
  <c r="BQ29" i="9"/>
  <c r="BR29" i="9" s="1"/>
  <c r="BQ36" i="9"/>
  <c r="BR36" i="9" s="1"/>
  <c r="BQ63" i="9"/>
  <c r="BR63" i="9" s="1"/>
  <c r="BQ11" i="9"/>
  <c r="BR11" i="9" s="1"/>
  <c r="BQ20" i="9"/>
  <c r="BR20" i="9" s="1"/>
  <c r="BQ39" i="9"/>
  <c r="BR39" i="9" s="1"/>
  <c r="BQ24" i="9"/>
  <c r="BR24" i="9" s="1"/>
  <c r="BQ26" i="9"/>
  <c r="BR26" i="9" s="1"/>
  <c r="BQ69" i="9"/>
  <c r="BR69" i="9" s="1"/>
  <c r="BQ7" i="9"/>
  <c r="BR7" i="9" s="1"/>
  <c r="BQ15" i="9"/>
  <c r="BR15" i="9" s="1"/>
  <c r="BQ49" i="9"/>
  <c r="BR49" i="9" s="1"/>
  <c r="BQ34" i="9"/>
  <c r="BR34" i="9" s="1"/>
  <c r="BQ74" i="9"/>
  <c r="BR74" i="9" s="1"/>
  <c r="BQ30" i="9"/>
  <c r="BR30" i="9" s="1"/>
  <c r="BQ14" i="9"/>
  <c r="BR14" i="9" s="1"/>
  <c r="BQ43" i="9"/>
  <c r="BR43" i="9" s="1"/>
  <c r="BQ48" i="9"/>
  <c r="BR48" i="9" s="1"/>
  <c r="BQ6" i="9"/>
  <c r="BR6" i="9" s="1"/>
  <c r="BQ62" i="9"/>
  <c r="BR62" i="9" s="1"/>
  <c r="BQ16" i="9"/>
  <c r="BR16" i="9" s="1"/>
  <c r="BQ4" i="9"/>
  <c r="BR4" i="9" s="1"/>
  <c r="BQ42" i="9"/>
  <c r="BR42" i="9" s="1"/>
  <c r="BQ10" i="9"/>
  <c r="BR10" i="9" s="1"/>
  <c r="BQ12" i="9"/>
  <c r="BR12" i="9" s="1"/>
  <c r="BQ47" i="9"/>
  <c r="BR47" i="9" s="1"/>
  <c r="BQ17" i="9"/>
  <c r="BR17" i="9" s="1"/>
  <c r="BQ71" i="9"/>
  <c r="BR71" i="9" s="1"/>
  <c r="BQ44" i="9"/>
  <c r="BR44" i="9" s="1"/>
  <c r="BQ22" i="9"/>
  <c r="BR22" i="9" s="1"/>
  <c r="BQ60" i="9"/>
  <c r="BR60" i="9" s="1"/>
  <c r="BQ35" i="9"/>
  <c r="BR35" i="9" s="1"/>
  <c r="BQ68" i="9"/>
  <c r="BR68" i="9" s="1"/>
  <c r="BQ23" i="9"/>
  <c r="BR23" i="9" s="1"/>
  <c r="BQ51" i="9"/>
  <c r="BR51" i="9" s="1"/>
  <c r="BQ64" i="9"/>
  <c r="BR64" i="9" s="1"/>
  <c r="BQ46" i="9"/>
  <c r="BR46" i="9" s="1"/>
  <c r="BQ31" i="9"/>
  <c r="BR31" i="9" s="1"/>
  <c r="BQ40" i="9"/>
  <c r="BR40" i="9" s="1"/>
  <c r="Z76" i="9"/>
  <c r="Z77" i="9" s="1"/>
  <c r="X76" i="9"/>
  <c r="X77" i="9" s="1"/>
  <c r="G58" i="11"/>
  <c r="BR76" i="9" l="1"/>
  <c r="BR77" i="9" s="1"/>
  <c r="BQ80" i="9"/>
  <c r="BQ79" i="9"/>
  <c r="BQ78" i="9"/>
</calcChain>
</file>

<file path=xl/sharedStrings.xml><?xml version="1.0" encoding="utf-8"?>
<sst xmlns="http://schemas.openxmlformats.org/spreadsheetml/2006/main" count="4571" uniqueCount="1219">
  <si>
    <t>Short Sedge Acidic Fen</t>
  </si>
  <si>
    <t>Less than 10% of the total feature area, should show signs of active† drainage, resulting from ditches or heavy trampling or tracking</t>
  </si>
  <si>
    <t>Soakaway and Sump</t>
  </si>
  <si>
    <t>Less than 10% of the total feature area, should show signs of active† drainage, resulting from ditches or heavy trampling or tracking.</t>
  </si>
  <si>
    <t>Subalpine dwarf shrub heath</t>
  </si>
  <si>
    <t>At least 1 species of moss or liverwort or non-crustose lichen should be present</t>
  </si>
  <si>
    <t>There should be no signs of burning and other disturbance inside the boundaries of sensitive areas</t>
  </si>
  <si>
    <t>Wet heath</t>
  </si>
  <si>
    <t>Less than 10% of vegetation cover should be made up of bracken</t>
  </si>
  <si>
    <t>Less than 10% of vegetation cover should be made up of scattered native trees and scrub</t>
  </si>
  <si>
    <t>Less than 1% of vegetation cover should be made up of non-native species</t>
  </si>
  <si>
    <t>There should be no signs of burning and other disturbance inside the boundaries of sensitive areas (see notes)</t>
  </si>
  <si>
    <t>There should be no observable signs of burning into the moss, liverwort or lichen layer or exposure of peat surface due to burning</t>
  </si>
  <si>
    <t>Cover of dwarf shrubs</t>
  </si>
  <si>
    <t>Interest Feature</t>
  </si>
  <si>
    <t>WFA Condition 2024</t>
  </si>
  <si>
    <t>Previous Condition</t>
  </si>
  <si>
    <t>Acid Grassland</t>
  </si>
  <si>
    <t>Unfavourable Declining</t>
  </si>
  <si>
    <t>Unfavourable Recovering</t>
  </si>
  <si>
    <t>Blanket and Valley Bog</t>
  </si>
  <si>
    <t>Wet Heath</t>
  </si>
  <si>
    <t>Not Recorded</t>
  </si>
  <si>
    <t>Favourable</t>
  </si>
  <si>
    <t>OBJECTID</t>
  </si>
  <si>
    <t>Survey point</t>
  </si>
  <si>
    <t>Peat depth</t>
  </si>
  <si>
    <t>Valid</t>
  </si>
  <si>
    <t>V: Cover of Forbs</t>
  </si>
  <si>
    <t>VC: Cover of non-native species</t>
  </si>
  <si>
    <t>VC: Cover of  native trees and scrub</t>
  </si>
  <si>
    <t>VC: Cover of Juncus effusus (visible)</t>
  </si>
  <si>
    <t>VC: Sward Height 1</t>
  </si>
  <si>
    <t>PS: Cover of litter</t>
  </si>
  <si>
    <t>PS: Cover of bare ground 1</t>
  </si>
  <si>
    <t>NI: Bellis perennis</t>
  </si>
  <si>
    <t>NI: Ranunculus repens</t>
  </si>
  <si>
    <t>NI: Arrhenatherum elatius</t>
  </si>
  <si>
    <t>NI: Cirsium arvense</t>
  </si>
  <si>
    <t>NI: Cirsium vulgare</t>
  </si>
  <si>
    <t>NI: Cynosurus cristatus</t>
  </si>
  <si>
    <t>NI: Lolium perenne</t>
  </si>
  <si>
    <t>NI: Senecio jacobaea</t>
  </si>
  <si>
    <t>NI: Urtica dioica</t>
  </si>
  <si>
    <t>NI: Juncus  effusus</t>
  </si>
  <si>
    <t xml:space="preserve">NI: Juncus  squarrosus </t>
  </si>
  <si>
    <t>NI: Rhytidiadelphus squarrosus</t>
  </si>
  <si>
    <t>PI: Deschampsia flexuosa</t>
  </si>
  <si>
    <t>PI: Agrostis curtisii</t>
  </si>
  <si>
    <t>PI: Festuca ovina</t>
  </si>
  <si>
    <t>PI: Agrostis capillaris</t>
  </si>
  <si>
    <t>PI: Galium saxatile</t>
  </si>
  <si>
    <t>PI: Nardus stricta</t>
  </si>
  <si>
    <t>VS: Sward height 2</t>
  </si>
  <si>
    <t>PS: Cover of Bare Ground 2</t>
  </si>
  <si>
    <t>PS: Peat depth</t>
  </si>
  <si>
    <t>VC: Cover of Bracken</t>
  </si>
  <si>
    <t>VC: Cover of dwarf shrubs</t>
  </si>
  <si>
    <t>OI: Calluna vulgaris</t>
  </si>
  <si>
    <t>OI: Erica spp</t>
  </si>
  <si>
    <t>OI: Vaccinium spp</t>
  </si>
  <si>
    <t>Notes</t>
  </si>
  <si>
    <t>Survey Point</t>
  </si>
  <si>
    <t>VS: Cover of negative indicators visible</t>
  </si>
  <si>
    <t>GlobalID</t>
  </si>
  <si>
    <t>CreationDate</t>
  </si>
  <si>
    <t>EditDate</t>
  </si>
  <si>
    <t>OG: Sward height Q1</t>
  </si>
  <si>
    <t>OG: Sward height Q2</t>
  </si>
  <si>
    <t>OG: Sward height Q3</t>
  </si>
  <si>
    <t>OG: Sward height Q4</t>
  </si>
  <si>
    <t>OG: Sheep droppings</t>
  </si>
  <si>
    <t>OG: Cattle/pony droppings</t>
  </si>
  <si>
    <t>PI: Potentilla erecta</t>
  </si>
  <si>
    <t>PI: Rumex acetosella</t>
  </si>
  <si>
    <t>PI: Anthoxatum odoratum</t>
  </si>
  <si>
    <t>PI: Pluerozium schreberi</t>
  </si>
  <si>
    <t>x</t>
  </si>
  <si>
    <t>y</t>
  </si>
  <si>
    <t>AG_2</t>
  </si>
  <si>
    <t>Test</t>
  </si>
  <si>
    <t>010a4b25-07d4-4f19-8ee2-78d10ab44f8b</t>
  </si>
  <si>
    <t>Yes</t>
  </si>
  <si>
    <t>AG_12_new</t>
  </si>
  <si>
    <t>Na</t>
  </si>
  <si>
    <t>1f280d76-869c-44af-92e1-b66d94d60b2a</t>
  </si>
  <si>
    <t>No</t>
  </si>
  <si>
    <t>AG33</t>
  </si>
  <si>
    <t>Agrostis tbc. Hairy auricle short ligule. Horses grazing</t>
  </si>
  <si>
    <t>59d693f7-9177-47f3-8d1f-a30f072a5490</t>
  </si>
  <si>
    <t>AG51</t>
  </si>
  <si>
    <t>Next to bog in valley</t>
  </si>
  <si>
    <t>2a6eecac-e9f9-4d3c-90d8-bb7a705c8d44</t>
  </si>
  <si>
    <t>AG_31</t>
  </si>
  <si>
    <t xml:space="preserve">Mollinia dominated. Dwarf shrubs are heathers. </t>
  </si>
  <si>
    <t>9bd02cec-3650-468c-838e-0134b1d3e9b9</t>
  </si>
  <si>
    <t>AG_50</t>
  </si>
  <si>
    <t xml:space="preserve">Tussocks acid grassland with heath elements sheep grazed, lightly grazed </t>
  </si>
  <si>
    <t>ac1a6293-a7f5-4757-b924-cedab414e5a1</t>
  </si>
  <si>
    <t>SSAF_12</t>
  </si>
  <si>
    <t>Original point is SSAF. Point is now within acid grassland hummocks surrounded by waterlogged Juncus effusus dominated flushes with Polytrichum and Sphagnum mosses. Located within a boulder field on low ground on very shallow peat (~5cm).</t>
  </si>
  <si>
    <t>9dfcbf34-526b-41bc-8fde-65f5ec79ce7a</t>
  </si>
  <si>
    <t>Bbvb_10</t>
  </si>
  <si>
    <t>N/A</t>
  </si>
  <si>
    <t>e6a8ab9c-7da7-4d6b-ad26-93315e9c2314</t>
  </si>
  <si>
    <t>AG_13</t>
  </si>
  <si>
    <t>bf391477-09d9-4a4f-ad7a-1e4ecd51d650</t>
  </si>
  <si>
    <t>BBVB-48-(new)</t>
  </si>
  <si>
    <t>Basking Adders present. Sphagnum rich bog becoming dominated by hummocky tussocks of molinia and deschampsia.</t>
  </si>
  <si>
    <t>81e96613-5847-4b0f-ae73-e023687abf10</t>
  </si>
  <si>
    <t>AG-48</t>
  </si>
  <si>
    <t>Quite heavily sheep and pony grazed grassland. Droppings outside of quadrat. Juncus mosaic.</t>
  </si>
  <si>
    <t>73fe1054-6856-48ad-beaa-ab0dfeab37dd</t>
  </si>
  <si>
    <t>AG-32</t>
  </si>
  <si>
    <t>Molinia dominated acid grassland with isolated patches of deep peat (&gt;50cm). Quite wet, noticeably low in forb cover.</t>
  </si>
  <si>
    <t>5f69870b-aa18-4a7e-ba6b-9dbfb89c1d78</t>
  </si>
  <si>
    <t>AG_26</t>
  </si>
  <si>
    <t>Molinia acid grassland- vacinium near Call dress very short sward grazed</t>
  </si>
  <si>
    <t>52dd676f-d139-4407-8e76-7b82d68d8c7e</t>
  </si>
  <si>
    <t>AG_24</t>
  </si>
  <si>
    <t>Acid grassland with Molinia tussocks. Grazed.</t>
  </si>
  <si>
    <t>df0096b2-b7ea-449c-9c3a-11dc0bf23eda</t>
  </si>
  <si>
    <t>AG_25</t>
  </si>
  <si>
    <t>Next to a dysotrophic stream. Fast flowing. Juncus effusus marginal round channel. Rocky acid grassland.</t>
  </si>
  <si>
    <t>3014bdd2-96a9-4aa8-87e1-a17aa0633096</t>
  </si>
  <si>
    <t>AG_43</t>
  </si>
  <si>
    <t>Acid grassland dominated by festuca, sheep poo present in quadrat and short sedges. Pleurozium schrebi present in wider area just not quadrat</t>
  </si>
  <si>
    <t>db10aca2-1702-40bc-aa4f-fe72b4562072</t>
  </si>
  <si>
    <t>SDSH_37_New</t>
  </si>
  <si>
    <t xml:space="preserve">Changed point to acid grassland located at valley bottom, invading bracken and ullex on other side of valley with boulders </t>
  </si>
  <si>
    <t>c340dff2-487d-43b8-8d7e-0fad6dfc0d1e</t>
  </si>
  <si>
    <t>AG_4</t>
  </si>
  <si>
    <t>Acid grassland dominated by Molinia and festuca with some calluna vulgaris. Invading bracken within habitat area</t>
  </si>
  <si>
    <t>b50877a2-03f3-49b2-b619-b42002cb013e</t>
  </si>
  <si>
    <t>AG_CT_01</t>
  </si>
  <si>
    <t xml:space="preserve">Bracken covered boulder field with evidence of intensive pony grazing. Grasses uniformly short. </t>
  </si>
  <si>
    <t>5ab23e7a-aa47-4ebf-b28f-30cd03d3521a</t>
  </si>
  <si>
    <t>AG_20</t>
  </si>
  <si>
    <t xml:space="preserve">Dense stands of ulex galii, some u. Europaeus. Supports lots of creeping bent and gallium saxatile. Paths heavily grazed down to lawn. </t>
  </si>
  <si>
    <t>7fec3e17-aa28-4db2-9956-31f19f7a50c8</t>
  </si>
  <si>
    <t>AG_CT_2</t>
  </si>
  <si>
    <t xml:space="preserve">Stand of juncus effusus adjacent not counted in visible extent as it is a mosaic. Intensively grazed, occ Calluna carpets. Tufts of ulex, naresh provide some shelter for forbs. </t>
  </si>
  <si>
    <t>ae8812bd-8d68-46c6-9b8b-e36585f37d13</t>
  </si>
  <si>
    <t>AG_CT_3</t>
  </si>
  <si>
    <t>Overgrazed with just grass and sedge. Occ bilberry stem. Molinia tussocks with sparse bilberry and gallium.</t>
  </si>
  <si>
    <t>86be79de-2ad0-43ee-962d-dfa3741e53c9</t>
  </si>
  <si>
    <t>AG_18</t>
  </si>
  <si>
    <t>Overgrazed, lots of agr sto and carex bin.</t>
  </si>
  <si>
    <t>31b269b0-fcaa-4880-8333-d17c0dba30a4</t>
  </si>
  <si>
    <t>AG_49</t>
  </si>
  <si>
    <t>Fairly wet with understory of hypnum. Lots of eriopherum vaginatum. Single plant empetrum nigrum. 90% Molinia.</t>
  </si>
  <si>
    <t>d8440330-a902-456a-a82c-28be8ac744f4</t>
  </si>
  <si>
    <t>AG_CT_4</t>
  </si>
  <si>
    <t>Heavily grazed, next to obvious path with associated erosion from vehicles. Abundant pony droppings nearby. Carex bin frequent.</t>
  </si>
  <si>
    <t>e95a156c-2175-42ae-b296-5ab7fe320d72</t>
  </si>
  <si>
    <t>AG_41</t>
  </si>
  <si>
    <t>Typically overgrazed acid grassland. Ranker grasses and ulex provide some shelter for other sps. Scattered Calluna in wider area.</t>
  </si>
  <si>
    <t>cc9c9d3f-c11f-4200-a979-2316973bd66e</t>
  </si>
  <si>
    <t>AG_8</t>
  </si>
  <si>
    <t>Old field system on slope on downward side of channel. Very closely grazed, scattered juncus.</t>
  </si>
  <si>
    <t>00760ba1-2afd-4af2-9663-1a6847001057</t>
  </si>
  <si>
    <t>AG_39</t>
  </si>
  <si>
    <t xml:space="preserve">Bracken dominated acid grassland </t>
  </si>
  <si>
    <t>a7c1a3c8-82e0-4162-ab41-69e5a5fff5a5</t>
  </si>
  <si>
    <t>AG-5-(new)</t>
  </si>
  <si>
    <t>Vaccinium rich acid grassland. Calluna present in wider habitat. Juncus generally restricted to wet hollows.</t>
  </si>
  <si>
    <t>cf3d8232-40bb-41f4-a42d-95a0037c15b1</t>
  </si>
  <si>
    <t>AG-1</t>
  </si>
  <si>
    <t>Acid grassland on relatively deep peat. Quite closely grazed. Lots of mosses present including P. Screberi, R. squarrosus, polytricchum and rhacomitrium.</t>
  </si>
  <si>
    <t>712939ac-6516-457f-8eee-216f945067a5</t>
  </si>
  <si>
    <t>AG-28</t>
  </si>
  <si>
    <t>Moss dominated acid grassland, with F ovina. Gullies and ridges, patches of Juncus effusus.</t>
  </si>
  <si>
    <t>04dc80ff-8633-4462-b58e-724a31c51795</t>
  </si>
  <si>
    <t>AG-29</t>
  </si>
  <si>
    <t xml:space="preserve">Pleuronium schreberi dominated acid grassland. Lots of exposed granite rock. Ruined sheep pens. </t>
  </si>
  <si>
    <t>23a07bf9-beef-439b-9c08-27db2397061d</t>
  </si>
  <si>
    <t>AG_36</t>
  </si>
  <si>
    <t>Short heavily grazed grassy slope. Some Calluna in wider area.</t>
  </si>
  <si>
    <t>d89b83f9-f50a-4e91-b6ce-8f018e41b205</t>
  </si>
  <si>
    <t>AG7</t>
  </si>
  <si>
    <t xml:space="preserve">Bracken encroachment. Heavily grazed short award. Valley next to river. Pools in visible extent. Depression with boulders adjacent </t>
  </si>
  <si>
    <t>34dceab6-d955-4ff7-974f-923c903c94fd</t>
  </si>
  <si>
    <t>AG6</t>
  </si>
  <si>
    <t>Calluna nearby. Heavily sheep grazed</t>
  </si>
  <si>
    <t>55e075b7-3e58-45d9-ab8c-9a0dc7f3cfe6</t>
  </si>
  <si>
    <t>AG52</t>
  </si>
  <si>
    <t xml:space="preserve">Next to channel. Grazed. Nardus tufts. Boulders in visible extent </t>
  </si>
  <si>
    <t>75fff3f6-7df6-43d1-be43-743d25f37ca4</t>
  </si>
  <si>
    <t>AG37</t>
  </si>
  <si>
    <t>Possible bluebell abundant in quadrat. Bracken encroachment heavy. Gorse and hawthorn within feature on slope. Sheep grazed</t>
  </si>
  <si>
    <t>fa2336bb-ea0a-42a0-81ea-a9095203b758</t>
  </si>
  <si>
    <t>AG27</t>
  </si>
  <si>
    <t>Carex and festuca abundant. Grazed vaccinium and Calluna. Surrounded by WH Molinia. Mosaic habitat with patchy AG</t>
  </si>
  <si>
    <t>e6332dde-5338-440a-999f-830dd1cc52c1</t>
  </si>
  <si>
    <t>AG42</t>
  </si>
  <si>
    <t>Heavily grazed and trampled. Mosaic with Molinia WH. On slope just off track</t>
  </si>
  <si>
    <t>742536af-6c82-4676-ba12-7043ad922535</t>
  </si>
  <si>
    <t>AG2</t>
  </si>
  <si>
    <t>Grazed and trampled. Transition to SSAF. Lower in valley. Slightly wet</t>
  </si>
  <si>
    <t>96b9091f-eb07-4cc4-8244-92ef307c5b8f</t>
  </si>
  <si>
    <t>AG_CT101</t>
  </si>
  <si>
    <t xml:space="preserve">Original point located in stand of soft rush despite water running across surface. Habitat assessed as acid grassland. Generally consists of Molinia tussocks in area of sheep grazing. Fairly species poor. </t>
  </si>
  <si>
    <t>2d092cdd-1c5c-4613-8778-64c9a91ca0cb</t>
  </si>
  <si>
    <t>AG_11</t>
  </si>
  <si>
    <t xml:space="preserve">Molinia dominated acid grassland. Sandwiched between closed cropped grazed lawn. Sheep grazed. </t>
  </si>
  <si>
    <t>9ba3e916-27a5-41ef-815f-f1119ce3e3b4</t>
  </si>
  <si>
    <t>AG_10</t>
  </si>
  <si>
    <t xml:space="preserve">Molinia dominated. Slightly wet acid grassland. 2m quadrat contains small patch of sphagnum but generally grass dominant. growing in large tufts heather/bilberry. Animal path either side of quadrat, heavily trodden with juncus squarrosus, carex binervis and sphagnum. </t>
  </si>
  <si>
    <t>b47649c7-bdf3-468c-a5c1-1fd07dd08e3a</t>
  </si>
  <si>
    <t>AG_22</t>
  </si>
  <si>
    <t xml:space="preserve">Extremely tightly grazed billbrie at 1cm and extensive grazed by pony sheep = lawn conditions </t>
  </si>
  <si>
    <t>70a0abe3-40b6-4d87-9c6e-06c23361d50f</t>
  </si>
  <si>
    <t xml:space="preserve">Moss dominated north facing slop of deep valley. Bracken currently thinly distributed in slope, dom on other slope no significant change is sward height across visible extent of slop </t>
  </si>
  <si>
    <t>17860831-aa9a-4c27-975c-1eced5595537</t>
  </si>
  <si>
    <t>SDSH_19_new (AG)</t>
  </si>
  <si>
    <t xml:space="preserve">Quadrat in shallow fSouth facing bank , tightly grazed grasses with abundant bracken. Supporting bryophytes billbrie and forbs </t>
  </si>
  <si>
    <t>3a340534-1b85-44a4-967d-d41fbb37a720</t>
  </si>
  <si>
    <t>AG_21</t>
  </si>
  <si>
    <t xml:space="preserve">Grass dominant sward very few bryos pore’s except over rocks carex sp by nerves frequently common </t>
  </si>
  <si>
    <t>aeb4ef73-efb2-430e-80a7-175bab3a5b9d</t>
  </si>
  <si>
    <t>AG19</t>
  </si>
  <si>
    <t>Ulex galii infested AG allowing small areas of Calluna where protected from grazing. Ulex and Molinia co-dominant. Pony tracks present</t>
  </si>
  <si>
    <t>5caa5e68-e18e-4012-8091-cb205f9649c4</t>
  </si>
  <si>
    <t>AG_15</t>
  </si>
  <si>
    <t>None</t>
  </si>
  <si>
    <t>09fdb053-3f8d-47af-9dae-31179bbe4f12</t>
  </si>
  <si>
    <t>AG_17</t>
  </si>
  <si>
    <t>a3126476-b27f-44f4-97c2-5fbf264cb4cf</t>
  </si>
  <si>
    <t>AG_46_new</t>
  </si>
  <si>
    <t>N</t>
  </si>
  <si>
    <t>7bd91022-70b7-4ee8-94e6-83d5e5660f68</t>
  </si>
  <si>
    <t>AG_40~new</t>
  </si>
  <si>
    <t xml:space="preserve">Bracken pressure </t>
  </si>
  <si>
    <t>3691aaa9-5722-4734-ba68-194bde655214</t>
  </si>
  <si>
    <t>AG_16</t>
  </si>
  <si>
    <t xml:space="preserve">Na </t>
  </si>
  <si>
    <t>36cfe336-cb97-4dc6-8def-940932492382</t>
  </si>
  <si>
    <t>AG_45</t>
  </si>
  <si>
    <t xml:space="preserve">Forb = oxalis acetosella </t>
  </si>
  <si>
    <t>a5807c72-dce0-4a8a-8120-e254c0fe83a0</t>
  </si>
  <si>
    <t>AG_35</t>
  </si>
  <si>
    <t>Acid grassland with pony droppings and hawthorn trees</t>
  </si>
  <si>
    <t>b01836a5-5e1f-4150-bb6f-93492931261f</t>
  </si>
  <si>
    <t>Vegetation composition — cover of non-invasive species</t>
  </si>
  <si>
    <t>Vegetation composition — cover of invasive, “weedy” species or species that are undesirable when over-abundant</t>
  </si>
  <si>
    <t>Vegetation composition — cover of positive indicators</t>
  </si>
  <si>
    <t>Vegetation composition — indicators of current grazing</t>
  </si>
  <si>
    <t>Physical structure — indicators of litter, and of ground disturbance due to herbivore and human activity</t>
  </si>
  <si>
    <t>Location</t>
  </si>
  <si>
    <t>More than 10% of the vegetation cover should consist of forbs</t>
  </si>
  <si>
    <t>Less than 10% of vegetation cover should be made up of bracken and/or scattered native trees and scrub</t>
  </si>
  <si>
    <t>Less than 10% of vegetation cover should consist of Juncus effusus</t>
  </si>
  <si>
    <r>
      <t xml:space="preserve">The percentage of vegetation cover made up, collectively, of Bellis perennis and/or Ranunculus repens should be less than 25% </t>
    </r>
    <r>
      <rPr>
        <b/>
        <sz val="11"/>
        <color rgb="FF000000"/>
        <rFont val="Calibri"/>
        <family val="2"/>
      </rPr>
      <t>NOT A MONITORING ATTRIBUTE IN MONITORING SPECIFICATION</t>
    </r>
  </si>
  <si>
    <r>
      <t xml:space="preserve">Less than 1% of vegetation cover should consist of, collectively, Arrhenatherum elatius, Cirsium arvense, Cirsium vulgare, Cynosurus cristatus, large docks (excluding Rumex acetosa), Lolium perenne, Senecio jacobaea, Urtica dioica </t>
    </r>
    <r>
      <rPr>
        <b/>
        <sz val="11"/>
        <color rgb="FF000000"/>
        <rFont val="Calibri"/>
        <family val="2"/>
      </rPr>
      <t>NOT A MONITORING ATTRIBUTE IN MONITORING SPECIFICATION</t>
    </r>
  </si>
  <si>
    <t>At least 4 positive indicator species from the following list should be present: Galium saxatile, Potentilla erecta, Rumex acetosella, Anthoxatum odoratum, Festuca ovina, Agrostis capillaris, Pluerozium schreberi, Agrostis curtisii, Nardus stricta  (1m2 quadrat)</t>
  </si>
  <si>
    <t>The percentage of vegetation cover made up of Juncus squarrosus and/or Rhytidiadelphus squarrosus should be less than 33%  (1m2 quadrat)</t>
  </si>
  <si>
    <r>
      <t xml:space="preserve">At least 25% of the live leaves and/or flowering shoots of vascular plants should be more than 5 cm above the ground surface, </t>
    </r>
    <r>
      <rPr>
        <b/>
        <sz val="11"/>
        <color rgb="FF000000"/>
        <rFont val="Calibri"/>
        <family val="2"/>
      </rPr>
      <t>and</t>
    </r>
    <r>
      <rPr>
        <sz val="11"/>
        <color rgb="FF000000"/>
        <rFont val="Calibri"/>
        <family val="2"/>
      </rPr>
      <t xml:space="preserve"> at least 25% should be less than 5 cm above the ground surface</t>
    </r>
  </si>
  <si>
    <t>The percentage of the ground cover for which dead plant litter forms a “thatch” or “felt”, in patches more than 2 cm across, should be less than 10%</t>
  </si>
  <si>
    <t>Less than 10% of the ground cover should be disturbed bare ground</t>
  </si>
  <si>
    <t>Results</t>
  </si>
  <si>
    <t>Positive indicators</t>
  </si>
  <si>
    <t>Other indicators</t>
  </si>
  <si>
    <t>Other grazing</t>
  </si>
  <si>
    <t>Unit</t>
  </si>
  <si>
    <r>
      <t>Cover of forbs (1m</t>
    </r>
    <r>
      <rPr>
        <vertAlign val="superscript"/>
        <sz val="11"/>
        <color rgb="FF000000"/>
        <rFont val="Calibri"/>
        <family val="2"/>
      </rPr>
      <t>2</t>
    </r>
    <r>
      <rPr>
        <sz val="11"/>
        <color rgb="FF000000"/>
        <rFont val="Calibri"/>
        <family val="2"/>
      </rPr>
      <t xml:space="preserve"> quadrat)</t>
    </r>
  </si>
  <si>
    <t>Pass/Fail</t>
  </si>
  <si>
    <t>Cover of non-native species (visible extent)</t>
  </si>
  <si>
    <t>Cover of bracken (visible extent)</t>
  </si>
  <si>
    <t>Cover of  native trees and scrub (visible extent)</t>
  </si>
  <si>
    <t>Total bracken and/or native trees and scrub</t>
  </si>
  <si>
    <t>Juncus  effusus (quadrat)</t>
  </si>
  <si>
    <t>Cover of Juncus effusus (visible extent)</t>
  </si>
  <si>
    <t>Bellis perennis</t>
  </si>
  <si>
    <t>Ranunculus repens</t>
  </si>
  <si>
    <t>Total % cover</t>
  </si>
  <si>
    <t>Arrhenatherum elatius</t>
  </si>
  <si>
    <t>Cirsium arvense</t>
  </si>
  <si>
    <t>Cirsium vulgare</t>
  </si>
  <si>
    <t>Cynosurus cristatus</t>
  </si>
  <si>
    <t>Large docks</t>
  </si>
  <si>
    <t>Lolium perenne</t>
  </si>
  <si>
    <t>Senecio jacobaea</t>
  </si>
  <si>
    <t>Urtica dioica</t>
  </si>
  <si>
    <t>Cover of negative indicators (visible extent)</t>
  </si>
  <si>
    <t>Galium saxatile</t>
  </si>
  <si>
    <t>Potentilla erecta</t>
  </si>
  <si>
    <t>Rumex acetosella</t>
  </si>
  <si>
    <t>Anthoxatum odoratum</t>
  </si>
  <si>
    <t>Festuca ovina</t>
  </si>
  <si>
    <t>Agrostis capillaris</t>
  </si>
  <si>
    <t>Pluerozium schreberi</t>
  </si>
  <si>
    <t>Agrostis curtisii</t>
  </si>
  <si>
    <t>Nardus stricta</t>
  </si>
  <si>
    <t>Total no. of PI species</t>
  </si>
  <si>
    <t xml:space="preserve">Juncus  squarrosus </t>
  </si>
  <si>
    <t>Rhytidiadelphus squarrosus</t>
  </si>
  <si>
    <t xml:space="preserve">Total % cover </t>
  </si>
  <si>
    <t>Sward height 1 &gt;5cm</t>
  </si>
  <si>
    <t>Sward height 2 &lt;5cm</t>
  </si>
  <si>
    <t>Compound Pass/Fail</t>
  </si>
  <si>
    <t>Cover of litter  (1m2 quadrat)</t>
  </si>
  <si>
    <t>Cover of bare ground (quadrat)</t>
  </si>
  <si>
    <t>Cover of bare ground (visible extent)</t>
  </si>
  <si>
    <t>No.of Fails</t>
  </si>
  <si>
    <t>Overall stop pass/fail</t>
  </si>
  <si>
    <t>Deschampsia flexuosa</t>
  </si>
  <si>
    <t>Calluna vulgaris</t>
  </si>
  <si>
    <t>Erica spp</t>
  </si>
  <si>
    <t>Vaccinium spp</t>
  </si>
  <si>
    <t>Sward height Q1</t>
  </si>
  <si>
    <t>Sward height Q2</t>
  </si>
  <si>
    <t>Sward height Q3</t>
  </si>
  <si>
    <t>Sward height Q4</t>
  </si>
  <si>
    <t>Sheep droppings</t>
  </si>
  <si>
    <t>Cattle /pony droppings</t>
  </si>
  <si>
    <t>MEAN</t>
  </si>
  <si>
    <t>Number of stops</t>
  </si>
  <si>
    <t>No.of stops failed</t>
  </si>
  <si>
    <t>Total number of stops failing</t>
  </si>
  <si>
    <t>Total no. of stops failed</t>
  </si>
  <si>
    <t>Percentage of stops failed</t>
  </si>
  <si>
    <t>Percent of stops failing</t>
  </si>
  <si>
    <t>Total percentage of stops failed</t>
  </si>
  <si>
    <t>More than 10% of the vegetation cover should consist of forbs.  Fails this monitoring attribute with a mean of 10% and 70% of the stops failing to meet the monitoring target.</t>
  </si>
  <si>
    <t>Less than 1% of vegetation cover should be made up of non-native species.   Passes this monitoring attribute with a mean of 0.1% and 98% of stops passing the monitoring target.</t>
  </si>
  <si>
    <t>Less than 10% of vegetation cover should be made up of bracken and/or scattered native trees and scrub.  Fails to meet the monitoring attribute as the combined cover of bracken and scrub mean value is 14% with 28% of stops failing to meet the monitoring target.</t>
  </si>
  <si>
    <r>
      <t>Less than 10% of vegetation cover should consist of</t>
    </r>
    <r>
      <rPr>
        <i/>
        <sz val="8"/>
        <color rgb="FF000000"/>
        <rFont val="Calibri"/>
        <family val="2"/>
      </rPr>
      <t xml:space="preserve"> Juncus effusus</t>
    </r>
    <r>
      <rPr>
        <sz val="8"/>
        <color rgb="FF000000"/>
        <rFont val="Calibri"/>
        <family val="2"/>
      </rPr>
      <t xml:space="preserve"> soft rush, passes this attribute at quadrat scale with a mean of 1% and 96% of stops passing the monitoring attribute and at a visible scale with a mean of 5% and 87% of stops passing.</t>
    </r>
  </si>
  <si>
    <t>NOT A MONITORING ATTRIBUTE IN MONITORING SPECIFICATION</t>
  </si>
  <si>
    <r>
      <t>At least 4 positive indicator species from the following list should be present:</t>
    </r>
    <r>
      <rPr>
        <i/>
        <sz val="8"/>
        <color rgb="FF000000"/>
        <rFont val="Calibri"/>
        <family val="2"/>
      </rPr>
      <t xml:space="preserve"> Galium saxatile, Potentilla erecta, Rumex acetosella, Anthoxatum odoratum, Festuca ovina, Agrostis capillaris, Pluerozium schreberi, Agrostis curtisii, Nardus stricta.  Passes </t>
    </r>
    <r>
      <rPr>
        <sz val="8"/>
        <color rgb="FF000000"/>
        <rFont val="Calibri"/>
        <family val="2"/>
      </rPr>
      <t>this monitoring attribute if the mean of 3.7 is rounded up to 4.  However, 48% of stops failed to meet the monitoring target, therefore the positive indicator monitoring attribute is close to failure suggesting species diversity within acid grassland is poor in some units of the SSSI.</t>
    </r>
  </si>
  <si>
    <r>
      <t xml:space="preserve">The percentage of vegetation cover made up of </t>
    </r>
    <r>
      <rPr>
        <i/>
        <sz val="8"/>
        <color rgb="FF000000"/>
        <rFont val="Calibri"/>
        <family val="2"/>
      </rPr>
      <t>Juncus squarrosus</t>
    </r>
    <r>
      <rPr>
        <sz val="8"/>
        <color rgb="FF000000"/>
        <rFont val="Calibri"/>
        <family val="2"/>
      </rPr>
      <t xml:space="preserve"> and/or </t>
    </r>
    <r>
      <rPr>
        <i/>
        <sz val="8"/>
        <color rgb="FF000000"/>
        <rFont val="Calibri"/>
        <family val="2"/>
      </rPr>
      <t>Rhytidiadelphus squarrosus</t>
    </r>
    <r>
      <rPr>
        <sz val="8"/>
        <color rgb="FF000000"/>
        <rFont val="Calibri"/>
        <family val="2"/>
      </rPr>
      <t xml:space="preserve"> should be less than 33%.  Passes this monitoring attribute as the mean value is 5% with 96% of stops passing the monitoring target.</t>
    </r>
  </si>
  <si>
    <t>At least 25% of the live leaves and/or flowering shoots of vascular plants should be more than 5 cm above the ground surface, and at least 25% should be less than 5 cm above the ground surface.  Passes the monitoring attribute as a mean value of 25% of live leaves are more than 5cm and 59% are less than 5cm. However, because 83% of stops failed to meet this attribute and live leaves over 5cm height at 25% only just passes this monitoring attribute, it is reasonable to fail this monitoring attribute.</t>
  </si>
  <si>
    <t>The percentage of the ground cover for which dead plant litter forms a “thatch” or “felt”, in patches more than 2 cm across, should be less than 10%, fails this monitoring attribute with a mean of 15% and 35% of stops failing to meet the target.</t>
  </si>
  <si>
    <t>Less than 10% of the ground cover should be disturbed bare ground.  Passes this attribute with a mean of 0.6% at a quadrat scale and all stops passing and 1.4% at a visible scale with only 1% stops failing to meet the attribute target.</t>
  </si>
  <si>
    <t>WFA ASSESSMENT: The interest feature acid grassland fails the whole feature assessment as for upland SSSIs all monitoring attributes must pass the stated target at the sample points, if one attribute fails to pass the target then the feature fails at that sample point. To be favourable 90% of stops (sample points) must pass, for this survey 100% of sample stops failed the assessment, as at least one monitoring attribute was failed at the sample point.</t>
  </si>
  <si>
    <t>Mean</t>
  </si>
  <si>
    <t>Mode</t>
  </si>
  <si>
    <t>Median</t>
  </si>
  <si>
    <t>Correct</t>
  </si>
  <si>
    <t>SC: Cover of Positive Indicators</t>
  </si>
  <si>
    <t>SC: Cover of Trees and Scrub</t>
  </si>
  <si>
    <t>SS: Cover of Bare Ground (quadrat)</t>
  </si>
  <si>
    <t>SS: Cover of Bare Ground (Visible Extent)</t>
  </si>
  <si>
    <t>SS: Peat Erosion</t>
  </si>
  <si>
    <t>SS: Human/herbivore disturbance</t>
  </si>
  <si>
    <t>VS: Burning</t>
  </si>
  <si>
    <t>VS: Indicators of browsing</t>
  </si>
  <si>
    <t>PI: Calluna vulgaris</t>
  </si>
  <si>
    <t>PI: Drosera spp.</t>
  </si>
  <si>
    <t>PI: Erica spp.</t>
  </si>
  <si>
    <t>PI: Eriophorum angustifolium</t>
  </si>
  <si>
    <t>PI: Eriophorum vaginatum</t>
  </si>
  <si>
    <t>PI: Menyathes trifoliata</t>
  </si>
  <si>
    <t>PI: Narthecium ossifragum</t>
  </si>
  <si>
    <t>PI: Non-crustose lichens</t>
  </si>
  <si>
    <t>PI: Pleurocarpous mosses</t>
  </si>
  <si>
    <t>PI: Racomitrium languinosum</t>
  </si>
  <si>
    <t>PI: Rhynchospora alba</t>
  </si>
  <si>
    <t>PI: Sphagnum spp.</t>
  </si>
  <si>
    <t>PI: Succisa pratensis</t>
  </si>
  <si>
    <t>PI: Trichophorum cespitosum</t>
  </si>
  <si>
    <t>PI: Vaccinium spp.</t>
  </si>
  <si>
    <t>SC: Cover of non native</t>
  </si>
  <si>
    <t>NI: Agrostis capillaris</t>
  </si>
  <si>
    <t>NI: Holcus lanatus</t>
  </si>
  <si>
    <t>NI: Phragmites australis</t>
  </si>
  <si>
    <t>NI: Pteridium aquilinum</t>
  </si>
  <si>
    <t>NI: Ranuculus repens</t>
  </si>
  <si>
    <t>NI: Cover of Bracken</t>
  </si>
  <si>
    <t>PI: Betula nama</t>
  </si>
  <si>
    <t>PI: Myrica gale</t>
  </si>
  <si>
    <t>NI: Molinia caerulea</t>
  </si>
  <si>
    <t>NI: Ericaceous species</t>
  </si>
  <si>
    <t>PI: Agrostis spp.</t>
  </si>
  <si>
    <t>PI: Festuca spp.</t>
  </si>
  <si>
    <t>VS: Indicators of browsing 2</t>
  </si>
  <si>
    <t>SS: Peat depth</t>
  </si>
  <si>
    <t>VS: Calluna damage</t>
  </si>
  <si>
    <t>OG: Detatched calluna</t>
  </si>
  <si>
    <t>OG: Calluna with flowering heads</t>
  </si>
  <si>
    <t>VS: Evidence of disease</t>
  </si>
  <si>
    <t>VS: Burning 2</t>
  </si>
  <si>
    <t>SC: Cover of non-natives</t>
  </si>
  <si>
    <t>VC: Pioneer dwaf shrubs</t>
  </si>
  <si>
    <t>AG30</t>
  </si>
  <si>
    <t>e0ac3f1f-5b42-4287-95b6-d4bb5344f19c</t>
  </si>
  <si>
    <t>Mollinia dominated. Exposed</t>
  </si>
  <si>
    <t>AG-38</t>
  </si>
  <si>
    <t>780a1df6-ef15-473a-b634-4637cd6354ce</t>
  </si>
  <si>
    <t>Molinia dominant wet heath on very deep peat. Most definitely not acid grassland. Occasional pockets of Juncus effusus, maybe on wetter flushes.</t>
  </si>
  <si>
    <t>BBVB_11</t>
  </si>
  <si>
    <t>1e41a87f-16df-482f-ac0b-00e1009afaac</t>
  </si>
  <si>
    <t xml:space="preserve">Empetrum nigrum and narthecium ossifragum within quadrat. Habitat is slightly wetter than surrounding wet heath. Drainage run that’s been trampled. </t>
  </si>
  <si>
    <t>BBVB_13</t>
  </si>
  <si>
    <t>bb07701d-6b8a-4bad-8e96-18f99d12c804</t>
  </si>
  <si>
    <t>Quadrat located in wet heath area, typically Molinia dominant but with scattered mature heather. Appears to have been assigned BBVB on presence of soft rush indicating wet ground but is not BBVB.</t>
  </si>
  <si>
    <t>BBVB_15</t>
  </si>
  <si>
    <t>15422e8e-073e-41ae-bc10-85f08689e352</t>
  </si>
  <si>
    <t>Sphagnum caspidatum</t>
  </si>
  <si>
    <t>BBVB_16</t>
  </si>
  <si>
    <t>fe9a8826-f009-4b7b-a27b-9dec18d67764</t>
  </si>
  <si>
    <t>BBVB_17</t>
  </si>
  <si>
    <t>3e03a53f-f3ae-4058-9083-6503eb4c3397</t>
  </si>
  <si>
    <t>Sphagnum caspidatum, sphagnum sub nite sans, sphagnum denticulatum</t>
  </si>
  <si>
    <t>BBVB_18</t>
  </si>
  <si>
    <t>266fbc93-52e4-4edf-832a-1ae8f82c8e1f</t>
  </si>
  <si>
    <t>Pollitricum communae, sphagnum pappilosum present</t>
  </si>
  <si>
    <t>BBVB_19</t>
  </si>
  <si>
    <t>16ec8963-f2a5-41b5-8c54-a814f9d675e9</t>
  </si>
  <si>
    <t>Juncus squarrosus present. All heath with evidence of grazing.</t>
  </si>
  <si>
    <t>0</t>
  </si>
  <si>
    <t>BBVB_20</t>
  </si>
  <si>
    <t>82604f4a-efaa-4b2c-ac66-1fc544d52562</t>
  </si>
  <si>
    <t>Fallax cuspidatum… 4 sphagnum sps present. Marsh thistle, water FMN. Quadrat adj to taller Molinia tussocks without heather. Marsh thistle present. Juncus effusus present and widespread.</t>
  </si>
  <si>
    <t>BBVB_21</t>
  </si>
  <si>
    <t>d24e52bd-0403-4d94-bd42-7d881fa5962a</t>
  </si>
  <si>
    <t xml:space="preserve">Not really blanket bog it’s wet heath on deep peat typically Molinia dominant Tuscans of which support Erica vacinum ground cover between Tuscks covered in Molinia litter occasional tuffs of soft rush pony track crosses quartrat </t>
  </si>
  <si>
    <t>BBVB_24</t>
  </si>
  <si>
    <t>dd185fb6-7651-4c6d-90d3-a18e852e1845</t>
  </si>
  <si>
    <t>Melionia dom peat bog skirted on either side by open acid grassland 
Grazed tracks though out</t>
  </si>
  <si>
    <t>BBVB_25_new</t>
  </si>
  <si>
    <t>b655f462-52dd-41af-b8d5-c097cdd6ec81</t>
  </si>
  <si>
    <t xml:space="preserve">Millennia dominated blanket bog some Calluna </t>
  </si>
  <si>
    <t>BBVB_30</t>
  </si>
  <si>
    <t>0c1008d7-d343-4288-909b-a7eb18f92a31</t>
  </si>
  <si>
    <t xml:space="preserve">There is ground disturbance from grazing sheep doesn’t appear to be impacting sphagnum at this stage. </t>
  </si>
  <si>
    <t>BBVB_31</t>
  </si>
  <si>
    <t>3efc987b-1475-44be-89b2-35d94e84944d</t>
  </si>
  <si>
    <t>Habitat is wet heath on deep peat. Damper areas with e.vag. Molinia dominated.</t>
  </si>
  <si>
    <t>BBVB_33</t>
  </si>
  <si>
    <t>bd1b3344-a827-40de-8e73-b24ea74a53f4</t>
  </si>
  <si>
    <t>Dense Molinia with Calluna, some grazed. Large old peat cuttings nearby.</t>
  </si>
  <si>
    <t>BBVB_35</t>
  </si>
  <si>
    <t>0f9a6492-71f9-494f-9665-64a8ba15fb49</t>
  </si>
  <si>
    <t>Dominant Molinia with new growth agr cur. Some vaccinium in area.</t>
  </si>
  <si>
    <t>BBVB_36</t>
  </si>
  <si>
    <t>9f642c15-4435-462a-87ca-e9928c222e4c</t>
  </si>
  <si>
    <t>Point taken 20m west of point for BBVB more resembles wet heath</t>
  </si>
  <si>
    <t>BBVB_37</t>
  </si>
  <si>
    <t>365572dd-2763-4600-8007-a3895fb96215</t>
  </si>
  <si>
    <t xml:space="preserve">Dense Molinia with festuca ovina, vaccinium and Erica tet. </t>
  </si>
  <si>
    <t>BBVB_40</t>
  </si>
  <si>
    <t>067670ca-d8ad-48f0-ae1f-90bc5707e9ab</t>
  </si>
  <si>
    <t>Molinia dominated. Good sphagnum cover underneath molinia. Relatively high proportion of narthecium.</t>
  </si>
  <si>
    <t>BBVB_41_new</t>
  </si>
  <si>
    <t>c9cf9aea-3edc-49d7-b75e-0743141e2a57</t>
  </si>
  <si>
    <t xml:space="preserve">Moved point to other side of river to achieve BVBB. Sphagnum caspidatum present </t>
  </si>
  <si>
    <t>BBVB_42</t>
  </si>
  <si>
    <t>4dbf5997-e37c-4689-9f76-dc8a23761188</t>
  </si>
  <si>
    <t>BBVB_45</t>
  </si>
  <si>
    <t>21f01cd2-a756-444d-bdba-bc7d8166a842</t>
  </si>
  <si>
    <t xml:space="preserve">Anthoxantham odartum found. </t>
  </si>
  <si>
    <t>BBVB_47</t>
  </si>
  <si>
    <t>78aa6844-c8ac-465a-b159-ddcc431c1d91</t>
  </si>
  <si>
    <t>BBVB_5</t>
  </si>
  <si>
    <t>70c8edf5-794a-4da2-9efa-30304550a5fa</t>
  </si>
  <si>
    <t>25m South of point</t>
  </si>
  <si>
    <t>BBVB_50</t>
  </si>
  <si>
    <t>ed0bbd16-b448-41e7-8e71-abd3c4d837ed</t>
  </si>
  <si>
    <t>Also assessed as wet heath. Sits in area above drainage erosion gullies. Quad tracks within area.</t>
  </si>
  <si>
    <t>BBVB_51</t>
  </si>
  <si>
    <t>3e2f4ea9-97d3-4e00-8755-0457166f58a7</t>
  </si>
  <si>
    <t xml:space="preserve">Grazed by sheep; open area. New growth of dear grassy,nquite sedgy n deep peat. 80% of Cullen’s frost bitten </t>
  </si>
  <si>
    <t>BBVB_52</t>
  </si>
  <si>
    <t>59a87482-7b56-46b8-b628-337050c1b389</t>
  </si>
  <si>
    <t xml:space="preserve">At point Molinia acid grassland invasion but  Blanket bog with sphagnum not at point very close proximity away from river on lower elevation </t>
  </si>
  <si>
    <t>BBVB_9</t>
  </si>
  <si>
    <t>cf827d23-1f15-43da-8fdd-ddfb43037fc4</t>
  </si>
  <si>
    <t>Dense Molinia with Calluna.</t>
  </si>
  <si>
    <t>BBVB_CT_1</t>
  </si>
  <si>
    <t>69801918-9e1f-4cb5-b7a5-ff9683304a33</t>
  </si>
  <si>
    <t>Assessed as BBVB based on peat depth, actual habitat wet heath. Damp underfoot, uniform. Molinia dominated, scattered Calluna in area. Searched for Spha none found. Some quad tracks over vegetation in wider extent.</t>
  </si>
  <si>
    <t>BBVB_CT_3</t>
  </si>
  <si>
    <t>7bd6bae0-5b6c-4372-88f5-229695381e54</t>
  </si>
  <si>
    <t>Wet heath on deep peat.</t>
  </si>
  <si>
    <t>BBVB_CT10</t>
  </si>
  <si>
    <t>7c229d24-99d1-45d0-a827-445b9db4f041</t>
  </si>
  <si>
    <t>Calluna in patches in the surrounding area. Gallium saxatile scattered in the tussocks. Nearby flooded mine shaft. Pony and sheep tracks across moor. Surrounding areas do have more ericaceous plants.</t>
  </si>
  <si>
    <t>BBVB_CT102</t>
  </si>
  <si>
    <t>5e0b2503-400e-4d6c-8e3f-59d3f8703716</t>
  </si>
  <si>
    <t xml:space="preserve">Area is species poor Molinia mire wet heath. Scattered tufts of Calluna in wider area but generally very isolated. Pony tracks and droppings in surroundings as well as some old mine workings. Mine spoil heaps do support SDSH but extremely isolated. </t>
  </si>
  <si>
    <t>BBVB_MG_day3_1</t>
  </si>
  <si>
    <t>38cd21ac-16a6-4879-b4ca-74039b8f94b1</t>
  </si>
  <si>
    <t xml:space="preserve">Assessed as blanket due to peat depth. Dense Molinia with vaccinium, some Calluna in wider extent. </t>
  </si>
  <si>
    <t>BBVB_MG_day3_2</t>
  </si>
  <si>
    <t>8908d6c2-528c-4a80-bcf6-f349101a4cc9</t>
  </si>
  <si>
    <t>Assessed as Bb due to peat depth. Dense Molinia with some vaccinium.</t>
  </si>
  <si>
    <t>BBVB_MG_day4_1</t>
  </si>
  <si>
    <t>08dd0373-f939-40a7-82e4-a34f76240a21</t>
  </si>
  <si>
    <t xml:space="preserve">Dense, wet Molinia with juncus effusus in large flat hollow. Tricophorum mounds and pleurocarps nearby. No sphagnum. Assessed as BBVB due to peat depth. </t>
  </si>
  <si>
    <t>BBVB_MG_day4_2</t>
  </si>
  <si>
    <t>361c9189-b926-4e15-ae67-af8ffe34f82e</t>
  </si>
  <si>
    <t>Dense Molinia. Assessed as BBVB due to peat depth &gt;130. Small amount of Calluna, sphagnum and some eriopherum nearby. On shelf above valley floor.</t>
  </si>
  <si>
    <t>BBVB_MG_day4_3</t>
  </si>
  <si>
    <t>cab912fe-4097-4229-bff2-a8c074a0d560</t>
  </si>
  <si>
    <t>Assessed as BBVB due to peat depth. Dominant Molinia, lacking shrub sps. Distinct lack of grazing in this habitat.</t>
  </si>
  <si>
    <t>BBVB_MG_day4_4</t>
  </si>
  <si>
    <t>416f20b4-1263-42c0-b243-1dcb6918ef41</t>
  </si>
  <si>
    <t>Assessed as BBVB due to peat depth &gt;130cm. Dense Molinia tussocks with eri ang (lightly grazed) and pleurocarps. Some acid grassland appears to be present upslope c. 100m.</t>
  </si>
  <si>
    <t>BBVB_MG_day4_5</t>
  </si>
  <si>
    <t>c51cdaff-add7-454f-b3bc-cf1b8192133f</t>
  </si>
  <si>
    <t>Assessed as BBVB due to peat depth. Molinia dominated with some vaccinium, e ang. Patchy spha, Calluna and e tet in surrounding area.</t>
  </si>
  <si>
    <t>BBVB_MG_day4_6</t>
  </si>
  <si>
    <t>85e406fe-666d-4f7d-8c96-4f95b4e171ae</t>
  </si>
  <si>
    <t>Assessed as BBVB due to peat depth. More acid grassland. Heavily grazed, some poaching.</t>
  </si>
  <si>
    <t>BBVB-1</t>
  </si>
  <si>
    <t>9a5dbb33-96df-4051-ae99-24d36dbdaf6f</t>
  </si>
  <si>
    <t>Molinia still frequent but not dominant here. Good coverage of other graminoids including eriopharum and tricophorum. Deep peat, but ground is quite dry.</t>
  </si>
  <si>
    <t>BBVB26</t>
  </si>
  <si>
    <t>34ae0245-db87-4652-8e82-83083152d909</t>
  </si>
  <si>
    <t>Relatively drier patch compared to rest of habitat in unit. Molinia dominated. Lack of Calluna</t>
  </si>
  <si>
    <t>BbVb-27</t>
  </si>
  <si>
    <t>bd70407e-1797-469d-b37f-d5e300904e40</t>
  </si>
  <si>
    <t>Molinia dominated vegetation over peat. Signs of grazing, calluna forming small flat tussocks.</t>
  </si>
  <si>
    <t>BBVB28</t>
  </si>
  <si>
    <t>9c134517-7fbc-4ab1-8203-a07e9c0a123f</t>
  </si>
  <si>
    <t xml:space="preserve">Mollinia dominated. Carpet of sphagnum underneath. </t>
  </si>
  <si>
    <t>BBVB29</t>
  </si>
  <si>
    <t>558eb214-e66b-45f1-946f-0366288fa588</t>
  </si>
  <si>
    <t>Very exposed. Mollinia dominated. Calluna tufts in wider extent</t>
  </si>
  <si>
    <t>BbVB-32</t>
  </si>
  <si>
    <t>2b72014f-cdf0-4d89-a503-5ac27d25ce70</t>
  </si>
  <si>
    <t>Molinia dominated, feels more consistent with wet heath vegetation type. Calluna present in good condition outside of quadrat.</t>
  </si>
  <si>
    <t>BBVB34</t>
  </si>
  <si>
    <t>b8892d9d-5344-4f41-98ad-cc46f3e21a7e</t>
  </si>
  <si>
    <t>Some puddles present. Tussocky. On a slope leading into a dip</t>
  </si>
  <si>
    <t>BBVB-38-LH-moved</t>
  </si>
  <si>
    <t>68267011-fec6-49a9-9f64-2cf780ee8ce9</t>
  </si>
  <si>
    <t>Sedge and sphagnum bog vegetation with high molinia over deep peat.</t>
  </si>
  <si>
    <t>BBVB-39</t>
  </si>
  <si>
    <t>3cd63a60-772b-47ee-9603-7c3dbde85efa</t>
  </si>
  <si>
    <t>Molinia on deep peat.</t>
  </si>
  <si>
    <t>BBVB-45U</t>
  </si>
  <si>
    <t>8df516d5-4bf9-4216-929e-9b52b5fc3042</t>
  </si>
  <si>
    <t>Next to flowing stream. Bracken encroaching. Lots of juncus effusus, some shows signs of grazing. Not poached.</t>
  </si>
  <si>
    <t>BBVB-46</t>
  </si>
  <si>
    <t>0af80d0d-0326-4780-b932-293a5f34af0c</t>
  </si>
  <si>
    <t>Ungrazed bog with molinia, calluna, eriophoram, polytriccum, and sphagna.</t>
  </si>
  <si>
    <t>BBVB-6</t>
  </si>
  <si>
    <t>7b282711-20c2-41cd-bb5b-54d00faaffac</t>
  </si>
  <si>
    <t>Small areas of peat bog interspersed in mosaic of molinia and dwarf heath. Evidence of peat erosion from sheep scarring, gullying, and possible defunct cuttings.</t>
  </si>
  <si>
    <t>BBVB7</t>
  </si>
  <si>
    <t>e8ed4f71-5033-48e8-a21a-7180ef70c605</t>
  </si>
  <si>
    <t>Molinia dominated. Rock underneath peat. Point moved due to shallow peat depth. Along slope with some juncus effusus visible</t>
  </si>
  <si>
    <t>BBVB8</t>
  </si>
  <si>
    <t>586400f4-5f40-4627-8589-c827b29f6229</t>
  </si>
  <si>
    <t xml:space="preserve">Calluna and sphagnum elsewhere in feature. Sheep visible. Valley near stream </t>
  </si>
  <si>
    <t>BbVb-LH-new-1</t>
  </si>
  <si>
    <t>38bc15b3-45f5-4b30-9c0d-3c0301024662</t>
  </si>
  <si>
    <t>Molinia carpet over very deep peat. New bog point as no bog at BBVB-2.</t>
  </si>
  <si>
    <t>SDSH-44</t>
  </si>
  <si>
    <t>0e560424-418a-4260-a8b6-201d9d8d672e</t>
  </si>
  <si>
    <t>Good coverage of calluna, evidence of grazing. Lots of Juncus squarrosus and molinia.</t>
  </si>
  <si>
    <t>SDSH-6</t>
  </si>
  <si>
    <t>ffc059ff-178a-403f-8b32-026d8a478ffd</t>
  </si>
  <si>
    <t>Molinia dominated heath with good cover of calluna, Erica tetralix, and vaccinium, And sphagnum rubellum. On deep peat.</t>
  </si>
  <si>
    <t>SSAF_21</t>
  </si>
  <si>
    <t>ab83273a-78a8-40de-a6c8-084fa91936a0</t>
  </si>
  <si>
    <t xml:space="preserve">No evidence of flush. Clear area of bog. Lots of politricum. Unit 58 on walk in is often very wet with very scattered deer grass, racomitrium in small stands but generally wet heath - molinia dominated. </t>
  </si>
  <si>
    <t>SSAF_32_new</t>
  </si>
  <si>
    <t>a40ce6b1-32e2-4f78-b063-0f0832b732b7</t>
  </si>
  <si>
    <t xml:space="preserve">Not short sedge acid fen Molinia dominated, peat over 30cm so blanket bog recorded. A lot of sphagnum and heath </t>
  </si>
  <si>
    <t>SSAF30</t>
  </si>
  <si>
    <t>78013529-2280-41e2-8264-141588111eae</t>
  </si>
  <si>
    <t xml:space="preserve">Wet bog next to channel. Juncus in wider extent. In gulley </t>
  </si>
  <si>
    <t>SSAF8</t>
  </si>
  <si>
    <t>a18c6cf7-141e-4a6f-aed1-17ea26b7f772</t>
  </si>
  <si>
    <t>Juncus dominated valley stream. Sheep</t>
  </si>
  <si>
    <t>WH_22_new</t>
  </si>
  <si>
    <t>d3d08c43-d6e9-4e07-8d2d-c8914cdb8639</t>
  </si>
  <si>
    <t xml:space="preserve">Valley side blanket bog sphagnum dominant, some pony grazing. Some local wet heath nearby but spagnham bog dominated r.alba Farley r
Frequent in bog some soft rush invasion. Nice </t>
  </si>
  <si>
    <t>WH_35</t>
  </si>
  <si>
    <t>313323e0-1b82-4c05-8ff0-2a08eac8d837</t>
  </si>
  <si>
    <t xml:space="preserve">Should be wet heath - mollinia dominated. Erica few scattered. Assessed as BBVB, as per peat depth. </t>
  </si>
  <si>
    <t>WH_41</t>
  </si>
  <si>
    <t>bc2184a1-2d90-48df-a5d1-0e832430bfe4</t>
  </si>
  <si>
    <t xml:space="preserve">Molinia dominated large hummocks </t>
  </si>
  <si>
    <t>WH32</t>
  </si>
  <si>
    <t>ebd6c642-5eac-4e11-915b-237bfa71bf31</t>
  </si>
  <si>
    <t xml:space="preserve">Very wet. Mollinia dominated </t>
  </si>
  <si>
    <t>WH34</t>
  </si>
  <si>
    <t>c755f055-8684-4bf5-a7b0-b45f2210504b</t>
  </si>
  <si>
    <t>Sheep nearby and ponies</t>
  </si>
  <si>
    <t>WH-36</t>
  </si>
  <si>
    <t>4eb92293-85d3-4fd1-a3ac-8b45e8233be2</t>
  </si>
  <si>
    <t>Wet heath on deep peat. Local area with anti erosion works over good area.</t>
  </si>
  <si>
    <t>WH37</t>
  </si>
  <si>
    <t>df36ee75-41d7-4593-8f1f-2e9fd2922317</t>
  </si>
  <si>
    <t>Erioph tbc. Ponies and sheep</t>
  </si>
  <si>
    <t>WH-38</t>
  </si>
  <si>
    <t>e86333aa-ddd5-4120-be88-ccafdb0dd813</t>
  </si>
  <si>
    <t>Molinia dominated wet heath vegetation over quite deep peat.</t>
  </si>
  <si>
    <t>WH-5</t>
  </si>
  <si>
    <t>a49a4233-1ad7-45ea-9a91-7c998b5af636</t>
  </si>
  <si>
    <t>Sphagnum bog amongst more typical wet heath. Lots of sphagnum cuspidatum. Lots of Juncus squarrosus in wider heath.</t>
  </si>
  <si>
    <t>Vegetation composition — frequency of indicator species</t>
  </si>
  <si>
    <t>Vegetation composition — cover of indicator species</t>
  </si>
  <si>
    <t>Vegetation composition — cover of other species</t>
  </si>
  <si>
    <t>Vegetation structure — indicators of browsing</t>
  </si>
  <si>
    <t>Vegetation structure — disturbance</t>
  </si>
  <si>
    <t>Physical structure — indicators of ground disturbance due to herbivore and human activity</t>
  </si>
  <si>
    <t>Physical structure — peat 
erosion</t>
  </si>
  <si>
    <r>
      <t>Positive indicators (4m</t>
    </r>
    <r>
      <rPr>
        <vertAlign val="superscript"/>
        <sz val="11"/>
        <color rgb="FF000000"/>
        <rFont val="Calibri"/>
        <family val="2"/>
      </rPr>
      <t>2</t>
    </r>
    <r>
      <rPr>
        <sz val="11"/>
        <color rgb="FF000000"/>
        <rFont val="Calibri"/>
        <family val="2"/>
      </rPr>
      <t xml:space="preserve"> quadrat scale)</t>
    </r>
  </si>
  <si>
    <t>At least 4 indicator species should be present</t>
  </si>
  <si>
    <t xml:space="preserve">At least 50% of vegetation cover should consist of at least 3 of the listed PI species. </t>
  </si>
  <si>
    <r>
      <t xml:space="preserve">Sphagnum cover should not consist only of Sphagnum fallax </t>
    </r>
    <r>
      <rPr>
        <b/>
        <sz val="11"/>
        <color rgb="FF000000"/>
        <rFont val="Calibri"/>
        <family val="2"/>
      </rPr>
      <t>NOT AN ATTRIBUTE IN MONITORING SPECIFICATION</t>
    </r>
  </si>
  <si>
    <r>
      <t>Any one of Eriophorum vaginatum, Ericaceous species collectively, or Trichophorum should not individually exceed 75% of the vegetation cover.</t>
    </r>
    <r>
      <rPr>
        <b/>
        <sz val="11"/>
        <color rgb="FF000000"/>
        <rFont val="Calibri"/>
        <family val="2"/>
      </rPr>
      <t>NOT AN ATTRIBUTE IN MONITORING SPECIFICATION</t>
    </r>
  </si>
  <si>
    <r>
      <t xml:space="preserve">Molinia caerulea should not individually exceed 75% of the vegetation cover </t>
    </r>
    <r>
      <rPr>
        <b/>
        <sz val="11"/>
        <color rgb="FF000000"/>
        <rFont val="Calibri"/>
        <family val="2"/>
      </rPr>
      <t>NOT AN ATTRIBUTE IN MONITORING SPECIFICATION</t>
    </r>
  </si>
  <si>
    <t>Less than 10% of vegetation cover should be made up of a scattered native trees and scrub</t>
  </si>
  <si>
    <r>
      <t xml:space="preserve">Less than 1% of vegetation cover should consist of collectively: Agrostis capillaris, Holcus lanatus, Phragmites australis, Pteridium aquilinum, Ranunculus repens. </t>
    </r>
    <r>
      <rPr>
        <b/>
        <sz val="11"/>
        <color rgb="FF000000"/>
        <rFont val="Calibri"/>
        <family val="2"/>
      </rPr>
      <t>NOT AN ATTRIBUTE IN MONITORING SPECIFICATION</t>
    </r>
  </si>
  <si>
    <t>Less than 50% of the last complete growing season's shoots of dwarf-shrub species (collectively), should shows signs of browsing (4m2 quadrat scale)</t>
  </si>
  <si>
    <t>In pioneer stage regrowth, less than 66% of the shoots of the last complete growing season's shoots of the dwarf-shrubs (collectively) should show signs of browsing (4m2 quadrat scale)</t>
  </si>
  <si>
    <t>There should be no observable signs of 
burning into the moss, liverwort or lichen 
layer or exposure of peat surface due to 
burning</t>
  </si>
  <si>
    <t>There should be no signs of burning or other disturbance in. (a) Slopes greater than 1 in 3, and all the sides of gullies.(b) Ground with abundant and/or an almost continuous carpet of Sphagnum, other mosses, liverworts and/or lichens. (c) Pools, wet hollows, haggs and erosion gullies, and within 5 – 10 metres of the edge of watercourses.</t>
  </si>
  <si>
    <t>Less than 10% of the Sphagnum cover should 
be crushed, broken, and/or pulled-up</t>
  </si>
  <si>
    <r>
      <t xml:space="preserve">Less than 10% of the total feature area should be disturbed bare ground and/or show signs of active drainage, resulting from ditches or heavy trampling or tracking </t>
    </r>
    <r>
      <rPr>
        <b/>
        <sz val="11"/>
        <color rgb="FF000000"/>
        <rFont val="Calibri"/>
        <family val="2"/>
      </rPr>
      <t>NOT AN ATTRIBUTE IN MONITORING SPECIFICATION</t>
    </r>
  </si>
  <si>
    <t>The extent of eroding peat should be less than the extent of stable re-deposited peat and new growth of bog vegetation within the feature.</t>
  </si>
  <si>
    <t>Other trees and scrub</t>
  </si>
  <si>
    <t>Grasses</t>
  </si>
  <si>
    <t>Bracken</t>
  </si>
  <si>
    <t>ID</t>
  </si>
  <si>
    <t>Drosera spp.</t>
  </si>
  <si>
    <t>Erica spp.</t>
  </si>
  <si>
    <t>Eriophorum angustifolium</t>
  </si>
  <si>
    <t>Eriophorum vaginatum</t>
  </si>
  <si>
    <t>Menyathes trifoliata</t>
  </si>
  <si>
    <t>Narthecium ossifragum</t>
  </si>
  <si>
    <t>Non-crustose lichens</t>
  </si>
  <si>
    <t>Pleurocarpous mosses</t>
  </si>
  <si>
    <t>Racomitrium languinosum</t>
  </si>
  <si>
    <t>Rhynchospora alba</t>
  </si>
  <si>
    <t>Sphagnum spp.</t>
  </si>
  <si>
    <t>Succisa pratensis (not in monitoring specification)</t>
  </si>
  <si>
    <t>Trichophorum cespitosum</t>
  </si>
  <si>
    <t>Vaccinium spp.</t>
  </si>
  <si>
    <t>Total no. of PI species present (4m2 quadrat scale)</t>
  </si>
  <si>
    <t>Total % cover of PI species (4m2 quadrat scale)</t>
  </si>
  <si>
    <t>No. of Sphagnum species</t>
  </si>
  <si>
    <t>Is Sphagnum fallax the only Sphagnum species?</t>
  </si>
  <si>
    <t>Ericaceous species</t>
  </si>
  <si>
    <t>Molinia caerulea</t>
  </si>
  <si>
    <t>Cover of non native (Visible extent)</t>
  </si>
  <si>
    <t>Cover of Trees and Scrub (Visible extent)</t>
  </si>
  <si>
    <t>Holcus lanatus</t>
  </si>
  <si>
    <t>Phragmites australis</t>
  </si>
  <si>
    <t>Pteridium aquilinum</t>
  </si>
  <si>
    <t>Total % Cover of NI species (quadrat)</t>
  </si>
  <si>
    <t>Dwarf shrubs present?</t>
  </si>
  <si>
    <t>Indicators of browsing</t>
  </si>
  <si>
    <t>Pioneer dwarf shrubs</t>
  </si>
  <si>
    <t>Indicators of browsing 2</t>
  </si>
  <si>
    <t>Burning</t>
  </si>
  <si>
    <t>(From target notes and unit summaries)</t>
  </si>
  <si>
    <t>Human/ herbivore disturbance</t>
  </si>
  <si>
    <t>Drainage</t>
  </si>
  <si>
    <t>Peat Erosion</t>
  </si>
  <si>
    <t>Calluna damage</t>
  </si>
  <si>
    <t>Detatched calluna</t>
  </si>
  <si>
    <t>Calluna with flowering heads</t>
  </si>
  <si>
    <t>Evidence of disease</t>
  </si>
  <si>
    <t>Betula nama</t>
  </si>
  <si>
    <t>Myrica gale</t>
  </si>
  <si>
    <t>Agrostis spp.</t>
  </si>
  <si>
    <t>Festuca spp.</t>
  </si>
  <si>
    <t>Cover of Bracken</t>
  </si>
  <si>
    <t>NOTES</t>
  </si>
  <si>
    <t>Null</t>
  </si>
  <si>
    <t>NO</t>
  </si>
  <si>
    <t>PASS</t>
  </si>
  <si>
    <t>NULL</t>
  </si>
  <si>
    <t>YES</t>
  </si>
  <si>
    <t>No. of stops where Sphagnum recorded</t>
  </si>
  <si>
    <t>Percentage of stops where Sphagnum recorded</t>
  </si>
  <si>
    <t>At least four positive indicator species should be present, passes the whole feature assessment if the mean value of 3.7 is rounded up to four, however, as 56% of stops failed to meet the monitoring attribute target it is reasonable to fail this target.</t>
  </si>
  <si>
    <t>At least 50% of vegetation cover should consist of at least 3 of the listed positive indicator species.  The mean of 50% passes the monitoring attribute target but as 59% of stops individually failed to meet the target it is reasonable to fail this attribute.</t>
  </si>
  <si>
    <t>NOT AN ATTRIBUTE IN MONITORING SPECIFICATION</t>
  </si>
  <si>
    <t>Less than 1% of vegetation cover should be made up of non-native species.  Passes this monitoring attribute as no non natives were recorded in any stop.</t>
  </si>
  <si>
    <t>Less than 10% of vegetation cover should be made up of a scattered native trees and scrub.  Passes this monitoring attribute as a mean of 0.1% was found with no stops failing this attribute.</t>
  </si>
  <si>
    <t xml:space="preserve">Less than 50% of the last complete growing season's shoots of dwarf-shrub species (collectively), should shows signs of browsing. Passes this monitoring attribute as mean of 30% was recorded. However, 89% of stops failed to meet the monitoring target, which suggest that overgrazing of dwarf shrub is a concern on some units / areas of the SSSI.  In addition, 15 (21%) of the 71 stops made in blanket bog contained no dwarf shrubs. </t>
  </si>
  <si>
    <t>In pioneer stage regrowth, less than 66% of the shoots of the last complete growing season's shoots of the dwarf-shrubs (collectively) should show signs of browsing. Passes this monitoring attribute at a whole feature scale as a mean of 23% was found, with 79% of the stops containing pioneer heath passing the monitoring attribute. However, 73% of all stops did not have any pioneer heath present.</t>
  </si>
  <si>
    <t>There should be no observable signs of burning into the moss, liverwort or lichen layer or exposure of peat surface due to burning. Passes  this monitoring attribute as no signs of burning were observed in any stop.</t>
  </si>
  <si>
    <t>There should be no signs of burning or other disturbance in. (a) Slopes greater than 1 in 3, and all the sides of gullies.(b) Ground with abundant and/or an almost continuous carpet of Sphagnum, other mosses, liverworts and/or lichens. (c) Pools, wet hollows, haggs and erosion gullies, and within 5 – 10 metres of the edge of watercourses. Passes this monitoring attribute with only 4% of stops recording burning or disturbance.</t>
  </si>
  <si>
    <t>Less than 10% of the Sphagnum cover should be crushed, broken, and/or pulled-up.  Passes this monitoring attribute at a whole feature scale with a mean of 0.1% and no stops failing to meet the target.</t>
  </si>
  <si>
    <t>NOT AN ATTRIBUTE IN MOITORING SPECIFICATIONS</t>
  </si>
  <si>
    <t>The extent of eroding peat should be less than the extent of stable re-deposited peat and new growth of bog vegetation within the feature. The contracted survey did not provide data that could be used to determine the extent of eroding as opposed to building peat/new growth bog vegetation. Values provided were cover of exposed peat which gave a mean of 0.6% and it is therefore appropriate given this low value, the fact that 76% of stops had no exposed peat eroded and the lack of surveyor comments on this issue to assue that eroding peat is not an issue for blanket bog interest feature and therefore this attribute is passed.</t>
  </si>
  <si>
    <t>WFA ASSESSMENT: The interest feature blanket and valley bogs fails the whole feature assessment as for upland SSSIs all attributes must pass the stated target at the sample points, if one attribute fails then the feature fails at that sample point. To be favourable 90% of stops (sample points) must pass, for this survey 94% of sample stops failed the assessment.</t>
  </si>
  <si>
    <t>PI: Small to medium sized carex spp.</t>
  </si>
  <si>
    <t>PI: Hydrocotyle vulgaris</t>
  </si>
  <si>
    <t>PI: Potentilla palustris</t>
  </si>
  <si>
    <t>PI: Juncus acutiflorus</t>
  </si>
  <si>
    <t>PI: Menyanthes trifoliata</t>
  </si>
  <si>
    <t>PI: Rannunculus flammula</t>
  </si>
  <si>
    <t>PI: Viola palustris</t>
  </si>
  <si>
    <t>NI: Anthoxanthum odoratum</t>
  </si>
  <si>
    <t>NI: Epilobium hirsutum</t>
  </si>
  <si>
    <t>SS: Cover of Bare Ground (Visible)</t>
  </si>
  <si>
    <t>SC: Cover of Negative Indicators</t>
  </si>
  <si>
    <t>SC: Cover of non-native species</t>
  </si>
  <si>
    <t>NI: Large docks</t>
  </si>
  <si>
    <t>SC: Sward height</t>
  </si>
  <si>
    <t>NI: Juncus effusus</t>
  </si>
  <si>
    <t xml:space="preserve">NI: Juncus effusus </t>
  </si>
  <si>
    <t>33fa9958-7afa-4810-b2b3-5195cf498326</t>
  </si>
  <si>
    <t>SSAF_1</t>
  </si>
  <si>
    <t>381947fb-1b6f-4c27-a0f3-efb069d493c5</t>
  </si>
  <si>
    <t xml:space="preserve">Small flush going into the river, dominated by sphagnum separated from river by mounds of juncus effusus and Polytrichum. </t>
  </si>
  <si>
    <t>SSAF_10</t>
  </si>
  <si>
    <t>dbf99414-be70-4c75-b912-fe01f7c640f1</t>
  </si>
  <si>
    <t>Boggy area dominated by juncus and Molinia with mounds of Polytrichum in valley bottom</t>
  </si>
  <si>
    <t>SSAF_11</t>
  </si>
  <si>
    <t>f6396b92-4abe-42cb-aef3-d1783ad033aa</t>
  </si>
  <si>
    <t xml:space="preserve">Nice wide flush being invaded by juncus effusus and Molinia. Juncus effusus on higher ground between flush and river over dominated the sedges.. similar pattern as previous points along valley bottom </t>
  </si>
  <si>
    <t>SSAF_13</t>
  </si>
  <si>
    <t>5c216620-98fa-43e8-9961-afc987d7a30c</t>
  </si>
  <si>
    <t>SSAF_14</t>
  </si>
  <si>
    <t>845b5811-6c77-4812-adec-323151517a37</t>
  </si>
  <si>
    <t>SSAF_15</t>
  </si>
  <si>
    <t>f3479790-f494-4570-8e26-5ec8fd92a6cc</t>
  </si>
  <si>
    <t xml:space="preserve">Moved point as molinia blanket bog in bottom of valley not good example heavy erosion of peat nearby possible disturbance of restoration works of bog pools. Lot of Molinia and juncus in nearby blanket bog but not in habitat </t>
  </si>
  <si>
    <t>SSAF_16_new</t>
  </si>
  <si>
    <t>71a070fd-c0d2-4b33-8ccb-b0a71e2e1126</t>
  </si>
  <si>
    <t xml:space="preserve">Ponies come through this bit quite a lot. Agrostis dominated, mostly stolinefera. </t>
  </si>
  <si>
    <t>SSAF_18</t>
  </si>
  <si>
    <t>7ad145a1-3af6-401e-9408-7c9301595657</t>
  </si>
  <si>
    <t>Area below spring line, generally wet and close cropped. Heavy grazing pressure. Sits in area of acid grassland.</t>
  </si>
  <si>
    <t>SSAF_19</t>
  </si>
  <si>
    <t>5cb14cef-1967-4512-bbc5-ed0670bb1a86</t>
  </si>
  <si>
    <t>SSAF_2_New</t>
  </si>
  <si>
    <t>577bf99d-8b15-4303-baf4-0afe0d55e59e</t>
  </si>
  <si>
    <t>No SSAF at point, closest approximation- well trampled path nearby. Assessed as SSAF despite peat depth based on habitat.</t>
  </si>
  <si>
    <t>4942c838-46e2-407f-aa47-5e94d6ae3dbb</t>
  </si>
  <si>
    <t>Wet flush with Polytrichum, hydrocotyle and sphagnum. Wider feature with some jun eff. Grazed a bit.</t>
  </si>
  <si>
    <t>SSAF_24</t>
  </si>
  <si>
    <t>37ff8c79-43e7-406c-9fc6-b761087178d8</t>
  </si>
  <si>
    <t>NA</t>
  </si>
  <si>
    <t>SSAF_28</t>
  </si>
  <si>
    <t>52ff45c5-61c3-459e-9c4d-80a9b41fe422</t>
  </si>
  <si>
    <t>SSAF_3</t>
  </si>
  <si>
    <t>67542ae0-540d-477b-bb87-8a5f1b95af02</t>
  </si>
  <si>
    <t xml:space="preserve">Flush running into low area, recorded in passing hence new point. Dominated by sphagnum, Carex and eriopherum. </t>
  </si>
  <si>
    <t>SSAF_MG_day4_1</t>
  </si>
  <si>
    <t>b62f241e-2664-48e5-a927-c708b0a1c9bf</t>
  </si>
  <si>
    <t>Adjacent to channel running down valley through old settlement remains. Carpet of agrostis, sphagnum and polytrichum with juncus and carex. Some Bracken present. Rabbits seen</t>
  </si>
  <si>
    <t>SSAF26</t>
  </si>
  <si>
    <t>a76f0a46-a1f7-4a6d-839c-a30a1cbcc905</t>
  </si>
  <si>
    <t>Inundated. Wider area Mollinia dominated with juncus near channel</t>
  </si>
  <si>
    <t>SSAF7</t>
  </si>
  <si>
    <t>f3a093cb-f7b3-430b-b816-f7935340ca8c</t>
  </si>
  <si>
    <t xml:space="preserve">Potentilla tbc. Next to stream. In valley. Sheep present </t>
  </si>
  <si>
    <t>SSAF9</t>
  </si>
  <si>
    <t>Vegetation composition — cover</t>
  </si>
  <si>
    <t>Vegetation structure — indicators of current grazing</t>
  </si>
  <si>
    <t>Physical structure — indicators of increased drainage and drying-out, or  ground disturbance due to herbivore and human activity</t>
  </si>
  <si>
    <r>
      <t>Group (i) positive indicators (4m</t>
    </r>
    <r>
      <rPr>
        <vertAlign val="superscript"/>
        <sz val="11"/>
        <color rgb="FF000000"/>
        <rFont val="Calibri"/>
        <family val="2"/>
      </rPr>
      <t xml:space="preserve">2 </t>
    </r>
    <r>
      <rPr>
        <sz val="11"/>
        <color rgb="FF000000"/>
        <rFont val="Calibri"/>
        <family val="2"/>
      </rPr>
      <t>quadrat)</t>
    </r>
  </si>
  <si>
    <r>
      <t>Group (ii) positive indicators (4m</t>
    </r>
    <r>
      <rPr>
        <vertAlign val="superscript"/>
        <sz val="11"/>
        <color rgb="FF000000"/>
        <rFont val="Calibri"/>
        <family val="2"/>
      </rPr>
      <t xml:space="preserve">2 </t>
    </r>
    <r>
      <rPr>
        <sz val="11"/>
        <color rgb="FF000000"/>
        <rFont val="Calibri"/>
        <family val="2"/>
      </rPr>
      <t>quadrat)</t>
    </r>
  </si>
  <si>
    <t>There should be at least 1 indicator species present in the vegetation cover from group (i)</t>
  </si>
  <si>
    <t>For M4, M6 there should be at least 2 indicator species present in the vegetation cover</t>
  </si>
  <si>
    <t>At least 50% of vegetation cover should be made up of indicator species, 25% from each of groups (i( and (ii).</t>
  </si>
  <si>
    <r>
      <t xml:space="preserve">Negative indicators </t>
    </r>
    <r>
      <rPr>
        <b/>
        <sz val="11"/>
        <color rgb="FF000000"/>
        <rFont val="Calibri"/>
        <family val="2"/>
      </rPr>
      <t>NOT AN ATTRIBUTE IN THE MONITORING SPECIFICATION</t>
    </r>
  </si>
  <si>
    <r>
      <t xml:space="preserve">Less than 1% of vegetation cover should consist of, collectively, Anthoxanthum odoratum, Epilobium hirsutum, Holcus lanatus, Phragmites australis, Ranunculus repens. </t>
    </r>
    <r>
      <rPr>
        <b/>
        <sz val="11"/>
        <color rgb="FF000000"/>
        <rFont val="Calibri"/>
        <family val="2"/>
      </rPr>
      <t>NOT AN ATTRIBUTE IN THE MONITORING SPECIFICATION</t>
    </r>
  </si>
  <si>
    <t>Less than 10% of the vegetation cover should consist of Juncus effusus</t>
  </si>
  <si>
    <t>For fens and flushes, at least 50% of live leaves and flowering shoots of vascular plants should more than 15 cm above the ground surface.</t>
  </si>
  <si>
    <t>Additional negative indicators</t>
  </si>
  <si>
    <t xml:space="preserve">Unit </t>
  </si>
  <si>
    <t>Small to medium sized carex spp.</t>
  </si>
  <si>
    <t>Hydrocotyle vulgaris</t>
  </si>
  <si>
    <t>Potentilla palustris</t>
  </si>
  <si>
    <t>Epilobium palustre</t>
  </si>
  <si>
    <t>Juncus acutiflorus</t>
  </si>
  <si>
    <t>Menyanthes trifoliata</t>
  </si>
  <si>
    <t>Rannunculus flammula</t>
  </si>
  <si>
    <t>Succisa pratensis</t>
  </si>
  <si>
    <t>Viola palustris</t>
  </si>
  <si>
    <t>No. of group(i) species present</t>
  </si>
  <si>
    <t>No. of groups (i) and (ii) species present</t>
  </si>
  <si>
    <t>Group (i) total % cover</t>
  </si>
  <si>
    <t>Group (ii) total % cover</t>
  </si>
  <si>
    <t>Anthoxanthum odoratum</t>
  </si>
  <si>
    <t>Epilobium hirsutum</t>
  </si>
  <si>
    <t>Total % cover of NI species (quadrat)</t>
  </si>
  <si>
    <t>Cover of NI species (visible extent)</t>
  </si>
  <si>
    <t>Juncus effusus (quadrat)</t>
  </si>
  <si>
    <t>Juncus effusus (visible extent)</t>
  </si>
  <si>
    <t>Cover of trees and scrub (visible extent)</t>
  </si>
  <si>
    <t>Sward height %</t>
  </si>
  <si>
    <t>Pressures</t>
  </si>
  <si>
    <t>No. of stops failed</t>
  </si>
  <si>
    <r>
      <t xml:space="preserve">There should be at least 1 indicator species from the following: small to medium sized </t>
    </r>
    <r>
      <rPr>
        <i/>
        <sz val="8"/>
        <color rgb="FF000000"/>
        <rFont val="Calibri"/>
        <family val="2"/>
      </rPr>
      <t>Carex</t>
    </r>
    <r>
      <rPr>
        <sz val="8"/>
        <color rgb="FF000000"/>
        <rFont val="Calibri"/>
        <family val="2"/>
      </rPr>
      <t xml:space="preserve"> sedge spp., </t>
    </r>
    <r>
      <rPr>
        <i/>
        <sz val="8"/>
        <color rgb="FF000000"/>
        <rFont val="Calibri"/>
        <family val="2"/>
      </rPr>
      <t>Hydrocotyle vulgaris</t>
    </r>
    <r>
      <rPr>
        <sz val="8"/>
        <color rgb="FF000000"/>
        <rFont val="Calibri"/>
        <family val="2"/>
      </rPr>
      <t xml:space="preserve"> Marsh pennywort, </t>
    </r>
    <r>
      <rPr>
        <i/>
        <sz val="8"/>
        <color rgb="FF000000"/>
        <rFont val="Calibri"/>
        <family val="2"/>
      </rPr>
      <t>Potentilla palustris</t>
    </r>
    <r>
      <rPr>
        <sz val="8"/>
        <color rgb="FF000000"/>
        <rFont val="Calibri"/>
        <family val="2"/>
      </rPr>
      <t xml:space="preserve"> Marsh cinquefoil, </t>
    </r>
    <r>
      <rPr>
        <i/>
        <sz val="8"/>
        <color rgb="FF000000"/>
        <rFont val="Calibri"/>
        <family val="2"/>
      </rPr>
      <t xml:space="preserve">sphagnum </t>
    </r>
    <r>
      <rPr>
        <sz val="8"/>
        <color rgb="FF000000"/>
        <rFont val="Calibri"/>
        <family val="2"/>
      </rPr>
      <t>spp. Passes this monitoring attribute with a mean of 2 and only 1 stop (6%) failing to meet the target.</t>
    </r>
  </si>
  <si>
    <t>For M4, M6 there should be at least 2 indicator species present in the vegetation cover. Passes this monitoring attribute with a mean of 2, however 17% of stops failed to meet this target.</t>
  </si>
  <si>
    <t>At least 50% of vegetation cover should be made up of positive indicator species, 25% from each of groups i and ii. Fails this monitoring attribute as 60% cover was made up from species from group i and only 11% from group ii, with 83% of stops failing to meet this target.</t>
  </si>
  <si>
    <r>
      <t xml:space="preserve">Less than 10% of the vegetation cover should consist of </t>
    </r>
    <r>
      <rPr>
        <i/>
        <sz val="8"/>
        <color rgb="FF000000"/>
        <rFont val="Calibri"/>
        <family val="2"/>
      </rPr>
      <t>Juncus effusus</t>
    </r>
    <r>
      <rPr>
        <sz val="8"/>
        <color rgb="FF000000"/>
        <rFont val="Calibri"/>
        <family val="2"/>
      </rPr>
      <t xml:space="preserve"> soft rush at both visible and quadrat scale should be passed. Fails this monitoring attribute at a whole feature scale with 16% recorded at a quadrat scale and 28% of stops failing and 20% recorded at a visible scale with 50% of stops failing to meet the target.</t>
    </r>
  </si>
  <si>
    <t>Less than 10% of vegetation cover should be made up of scattered native trees and scrub. Passes this monitoring attribute as no trees or scrub were recorded at any stop.</t>
  </si>
  <si>
    <t>Less than 1% of vegetation cover should be made up of non-native species. Passes this monitoring attribute as no non-native vegetation was recorded.</t>
  </si>
  <si>
    <t>For fens and flushes, at least 50% of live leaves and flowering shoots of vascular plants should be more than 15 cm above the ground surface. Fails this monitoring attribute at a whole feature scale as mean is  11% with all stops failing to meet the target.</t>
  </si>
  <si>
    <t>Less than 10% of the ground cover should be disturbed bare ground. Passes this monitoring attribute with a mean of 2% bare earth recorded at both a quadrat and visible scale and all stops passing.</t>
  </si>
  <si>
    <t>WFA ASSESSMENT: The interest feature short sedge acidic fen fails the whole feature assessment as for upland SSSIs all attributes must pass the stated target at the sample points, if one attribute fails then the feature fails at that sample point. To be favourable 90% of stops (sample points) must pass, for this survey 100% of sample stops failed the assessment.</t>
  </si>
  <si>
    <t>PI: Carex spp.</t>
  </si>
  <si>
    <t>PI: Hypericum spp</t>
  </si>
  <si>
    <t>PI: Potamogeton polygonifolius</t>
  </si>
  <si>
    <t>VC: Cover of molinia caerulea</t>
  </si>
  <si>
    <t>VC: Juncus acutiflorus (4m2)</t>
  </si>
  <si>
    <t>VC: Juncus acutiflorus (visible)</t>
  </si>
  <si>
    <t>VC: Juncus effusus 4m2</t>
  </si>
  <si>
    <t>VC: Juncus effusus (visible)</t>
  </si>
  <si>
    <t>PS: Cover of bare ground (4m2)</t>
  </si>
  <si>
    <t>PS: Cover of bare ground (visible)</t>
  </si>
  <si>
    <t>PI: Hypericum elodes</t>
  </si>
  <si>
    <t>PI: Sphagnum spp</t>
  </si>
  <si>
    <t>OI: Molinia caerulea</t>
  </si>
  <si>
    <t>VS: Cover of graminoids</t>
  </si>
  <si>
    <t>VS: Cover of graminoids (visible extent)</t>
  </si>
  <si>
    <t>33cbfc7b-bda8-4790-885e-71a28800ab9a</t>
  </si>
  <si>
    <t xml:space="preserve">Test </t>
  </si>
  <si>
    <t>SAS_2</t>
  </si>
  <si>
    <t>17c9efe4-58e5-4f75-827d-f4dd0a6ad3f6</t>
  </si>
  <si>
    <t>Surface water soak away and sump. Re-emerges 30m downhill as spring.</t>
  </si>
  <si>
    <t>SS_1</t>
  </si>
  <si>
    <t>fb701223-4cc1-466e-9f4b-c0fe85f0da00</t>
  </si>
  <si>
    <t>Soak away sump near valley bottom</t>
  </si>
  <si>
    <t>SAS_1</t>
  </si>
  <si>
    <t>Physical structure — indicators of increased active drainage and drying-out, and ground disturbance due to herbivore and human activity</t>
  </si>
  <si>
    <r>
      <t>Positive indicators (4m</t>
    </r>
    <r>
      <rPr>
        <vertAlign val="superscript"/>
        <sz val="11"/>
        <color rgb="FF000000"/>
        <rFont val="Calibri"/>
        <family val="2"/>
      </rPr>
      <t>2</t>
    </r>
    <r>
      <rPr>
        <sz val="11"/>
        <color rgb="FF000000"/>
        <rFont val="Calibri"/>
        <family val="2"/>
      </rPr>
      <t xml:space="preserve"> quadrat)</t>
    </r>
  </si>
  <si>
    <t>At least 75% of vegetation cover should be made up of the following indicator species: Carex spp., Hypericum elodes, Potamogeton polygonifolius, Sphagnum spp.</t>
  </si>
  <si>
    <t>Either Hypericum elodes or Potamogeton polygonifolius should be present in the vegetation cover</t>
  </si>
  <si>
    <t>Less than 20% of vegetation cover should be made up of Molinia caerulea</t>
  </si>
  <si>
    <t>Less than 10% of vegetation cover should be made up of other graminoids</t>
  </si>
  <si>
    <t>Less than 25% of the ground cover, of each soakaway, should be disturbed bare ground*</t>
  </si>
  <si>
    <t>Over the whole feature scanned from sample locations, less than 10% of ground cover should be disturbed bare ground</t>
  </si>
  <si>
    <t>UNIT</t>
  </si>
  <si>
    <t>Carex spp.</t>
  </si>
  <si>
    <t>Hypericum elodes</t>
  </si>
  <si>
    <t>Potamogeton polygonifolius</t>
  </si>
  <si>
    <t>Sphagnum spp</t>
  </si>
  <si>
    <t>Total % cover of PI species</t>
  </si>
  <si>
    <t>Either/or</t>
  </si>
  <si>
    <t>Cover of molinia caerulea (4m2 quadrat)</t>
  </si>
  <si>
    <t>Cover of graminoids (quadrat)</t>
  </si>
  <si>
    <t>Cover of graminoids (visible extent)</t>
  </si>
  <si>
    <t>Juncus acutiflorus (quadrat)</t>
  </si>
  <si>
    <t>Total % cover of Juncus (quadrat)</t>
  </si>
  <si>
    <t>Juncus acutiflorus (visible extent)</t>
  </si>
  <si>
    <t>Total % cover of Juncus (visible extent)</t>
  </si>
  <si>
    <t>Cover of non-native species (Visible extent)</t>
  </si>
  <si>
    <t>No. of fails</t>
  </si>
  <si>
    <t>Hypericum spp</t>
  </si>
  <si>
    <r>
      <t xml:space="preserve">At least 75% of vegetation cover should be made up of the following indicator species: </t>
    </r>
    <r>
      <rPr>
        <i/>
        <sz val="8"/>
        <color rgb="FF000000"/>
        <rFont val="Calibri"/>
        <family val="2"/>
      </rPr>
      <t>Carex</t>
    </r>
    <r>
      <rPr>
        <sz val="8"/>
        <color rgb="FF000000"/>
        <rFont val="Calibri"/>
        <family val="2"/>
      </rPr>
      <t xml:space="preserve"> sedge spp., </t>
    </r>
    <r>
      <rPr>
        <i/>
        <sz val="8"/>
        <color rgb="FF000000"/>
        <rFont val="Calibri"/>
        <family val="2"/>
      </rPr>
      <t>Hypericum elodes</t>
    </r>
    <r>
      <rPr>
        <sz val="8"/>
        <color rgb="FF000000"/>
        <rFont val="Calibri"/>
        <family val="2"/>
      </rPr>
      <t xml:space="preserve"> Marsh St John's wort, </t>
    </r>
    <r>
      <rPr>
        <i/>
        <sz val="8"/>
        <color rgb="FF000000"/>
        <rFont val="Calibri"/>
        <family val="2"/>
      </rPr>
      <t>Potamogeton polygonifolius</t>
    </r>
    <r>
      <rPr>
        <sz val="8"/>
        <color rgb="FF000000"/>
        <rFont val="Calibri"/>
        <family val="2"/>
      </rPr>
      <t xml:space="preserve"> Bog pondweed, </t>
    </r>
    <r>
      <rPr>
        <i/>
        <sz val="8"/>
        <color rgb="FF000000"/>
        <rFont val="Calibri"/>
        <family val="2"/>
      </rPr>
      <t>Sphagnum</t>
    </r>
    <r>
      <rPr>
        <sz val="8"/>
        <color rgb="FF000000"/>
        <rFont val="Calibri"/>
        <family val="2"/>
      </rPr>
      <t xml:space="preserve"> spp. Fails the monitoring attribute as none of the positive indicators were found in any stop.</t>
    </r>
  </si>
  <si>
    <r>
      <t xml:space="preserve">Either </t>
    </r>
    <r>
      <rPr>
        <i/>
        <sz val="8"/>
        <color rgb="FF000000"/>
        <rFont val="Calibri"/>
        <family val="2"/>
      </rPr>
      <t>Hypericum elodes</t>
    </r>
    <r>
      <rPr>
        <sz val="8"/>
        <color rgb="FF000000"/>
        <rFont val="Calibri"/>
        <family val="2"/>
      </rPr>
      <t xml:space="preserve"> Marsh St John's wort or </t>
    </r>
    <r>
      <rPr>
        <i/>
        <sz val="8"/>
        <color rgb="FF000000"/>
        <rFont val="Calibri"/>
        <family val="2"/>
      </rPr>
      <t>Potamogeton polygonifolius</t>
    </r>
    <r>
      <rPr>
        <sz val="8"/>
        <color rgb="FF000000"/>
        <rFont val="Calibri"/>
        <family val="2"/>
      </rPr>
      <t xml:space="preserve"> Bog pondweed should be present in the vegetation cover. Fails the monitoring attribute as neither species was recorded in either stop.</t>
    </r>
  </si>
  <si>
    <r>
      <t xml:space="preserve">Less than 20% of vegetation cover should be made up of </t>
    </r>
    <r>
      <rPr>
        <i/>
        <sz val="8"/>
        <color rgb="FF000000"/>
        <rFont val="Calibri"/>
        <family val="2"/>
      </rPr>
      <t>Molinia caerulea</t>
    </r>
    <r>
      <rPr>
        <sz val="8"/>
        <color rgb="FF000000"/>
        <rFont val="Calibri"/>
        <family val="2"/>
      </rPr>
      <t xml:space="preserve"> Purple moor grass. Passes this monitoring attribute as a mean of 13% was recorded.</t>
    </r>
  </si>
  <si>
    <t>Less than 10% of vegetation cover should be made up of other graminoids. Fails this monitoring attribute as a mean of 63% was found at both quadrat and visible scale.</t>
  </si>
  <si>
    <t>NOT INCLUDED IN MONITORING SPECIFICATION</t>
  </si>
  <si>
    <t>Less than 10% of vegetation cover should be made up of scattered native trees and scrub. Passes this monitoring attribute as no trees and scrub were recorded.</t>
  </si>
  <si>
    <t>Less than 25% of the ground cover, of each soakaway, should be disturbed bare ground. Passes this monitoring attribute as no disturbed bare ground was recorded at either whole feature or quadrat scale.</t>
  </si>
  <si>
    <t>WFA ASSESSMENT: The whole feature assessment for soakaway and sumps interest feature fails the assessment. For upland SSSIs all attributes must pass the stated target at the sample points, if one attribute fails then the feature fails at that sample point. To be favourable 90% of stops (sample points) must pass.The interest feature soakaway and sump whole feature assessment is based only on two stops which makes an accurate assessment of the condition difficult. However, based on the two stops and surveyor comments soakaway and sumps fails the whole feature assessment as both stops failed 100%.</t>
  </si>
  <si>
    <t>VS: Cover of dwarf shrubs</t>
  </si>
  <si>
    <t>NI_Rhododendron_ponticum</t>
  </si>
  <si>
    <t>NI:  Juncus effusus</t>
  </si>
  <si>
    <t>NI: Ranunculus spp</t>
  </si>
  <si>
    <t>NI:Urtica spp</t>
  </si>
  <si>
    <t>VS: Proportion of dwarf shrub or heather in (pseudo-) pioneer stage</t>
  </si>
  <si>
    <t>VS: Proportion of dwarf shrub or heather in building/mature stage</t>
  </si>
  <si>
    <t>VS: Proportion of dwarf shrub or heather in Dead stage</t>
  </si>
  <si>
    <t>NI: Cover of bare ground 1</t>
  </si>
  <si>
    <t>NI: Cover of negative indicator species (all)</t>
  </si>
  <si>
    <t>VS: Proportion of dwarf shrub or heather in degenerate stage</t>
  </si>
  <si>
    <t>PI: Erica tetralix</t>
  </si>
  <si>
    <t>PI: Erica cinerea</t>
  </si>
  <si>
    <t>PI: Ulex gallii</t>
  </si>
  <si>
    <t>PI: Racomitrium lanuginosum</t>
  </si>
  <si>
    <t>PI: Vaccinium myrtillus</t>
  </si>
  <si>
    <t>VS: Cover of bracken</t>
  </si>
  <si>
    <t>NI: Juncus effusus (visble extent)</t>
  </si>
  <si>
    <t>NI: Cover of bare ground 2</t>
  </si>
  <si>
    <t>VS: Cover of non-native vegetation</t>
  </si>
  <si>
    <t xml:space="preserve">OG: Calluna with flowering heads </t>
  </si>
  <si>
    <t>OG: Calluna damage</t>
  </si>
  <si>
    <t>OG: Detached calluna</t>
  </si>
  <si>
    <t>VS: Pioneer dwarf-shrubs</t>
  </si>
  <si>
    <t>VS: Browsing 2</t>
  </si>
  <si>
    <t>VS: Browsing 1</t>
  </si>
  <si>
    <t>PI: Empetrum nigrum</t>
  </si>
  <si>
    <t>PI: Myrica galii</t>
  </si>
  <si>
    <t>VS: Cover of trees and scrub</t>
  </si>
  <si>
    <t>VC: Frequency of bryophytes and liches</t>
  </si>
  <si>
    <t>SDSH_28</t>
  </si>
  <si>
    <t>6020f0d0-3ffd-49b1-84a4-4b22973dfa94</t>
  </si>
  <si>
    <t>SDSH_27</t>
  </si>
  <si>
    <t>c4891b13-e36d-41ad-9fca-516782c2ff78</t>
  </si>
  <si>
    <t>BBVB-49</t>
  </si>
  <si>
    <t>967fccdc-cd54-4588-b492-96824864afe4</t>
  </si>
  <si>
    <t>Molinia and tricophorum dominant heath on good depth of peat. Does not appear heavily grazed.</t>
  </si>
  <si>
    <t>SDSH</t>
  </si>
  <si>
    <t>5f30582d-48ba-44f0-99ff-9543540b2a5a</t>
  </si>
  <si>
    <t>Wet sub alpine semi dwarf Heath with juncus effusus in wetter low lying areas. Likely sheep and pony grazed.</t>
  </si>
  <si>
    <t>8</t>
  </si>
  <si>
    <t>SDSH _20</t>
  </si>
  <si>
    <t>6360c47e-1215-4ba8-9085-4cff95196d66</t>
  </si>
  <si>
    <t>SDSH _21</t>
  </si>
  <si>
    <t>68945977-a516-413b-a25c-6c3631b6db1e</t>
  </si>
  <si>
    <t>SDSH_10</t>
  </si>
  <si>
    <t>054cd87a-bcfc-4cda-971a-d25b33a4bb02</t>
  </si>
  <si>
    <t>Molinia dominated. Small Calluna and vaccinium due to grazing.</t>
  </si>
  <si>
    <t>SDSH_11</t>
  </si>
  <si>
    <t>6534d143-92dd-4abe-99f5-f5961e54001a</t>
  </si>
  <si>
    <t>SDSH_12_new</t>
  </si>
  <si>
    <t>11501c1c-8ecb-4965-9fc5-051833c3166e</t>
  </si>
  <si>
    <t>O</t>
  </si>
  <si>
    <t>SDSH_14</t>
  </si>
  <si>
    <t>c3d544f5-f951-46de-8aba-b15fabc8ca94</t>
  </si>
  <si>
    <t>Heavily intensely grazed. All dwarf shrub in carpets. Boulder field with lawn. Whole hillside heavily grazed, lots of droppings. Large proportion of moss and bryos.</t>
  </si>
  <si>
    <t>SDSH_15_new</t>
  </si>
  <si>
    <t>fdaa74e7-c81f-426c-aaf2-523fee180157</t>
  </si>
  <si>
    <t>SDSH_18</t>
  </si>
  <si>
    <t>d4b29727-8259-4344-b1eb-17fe2d3399a3</t>
  </si>
  <si>
    <t>Very heavily grazed.</t>
  </si>
  <si>
    <t>SDSH_19</t>
  </si>
  <si>
    <t>5341c17c-c0d9-40d7-9f94-ca9c0e7b5ee6</t>
  </si>
  <si>
    <t>Old spoil heap.</t>
  </si>
  <si>
    <t>SDSH_22</t>
  </si>
  <si>
    <t>7db019d5-e074-4158-865e-073ea9158e5c</t>
  </si>
  <si>
    <t>Tetrad on mound of material, raised above wet heath area. Peat depth measured from adjacent. Sheltered slopes supporting poly comm, galium and potentilla.</t>
  </si>
  <si>
    <t>SDSH_26</t>
  </si>
  <si>
    <t>4859b2e6-73cd-4d1d-85d5-40eafc653e0b</t>
  </si>
  <si>
    <t>SDSH_31</t>
  </si>
  <si>
    <t>4e5e1688-8e93-4155-8434-689e8e3b4f89</t>
  </si>
  <si>
    <t>Burning - extensive causing erosion and stunting growth
Vaxinium nearby
Very sedge and waterlogged</t>
  </si>
  <si>
    <t>4</t>
  </si>
  <si>
    <t>SDSH_32</t>
  </si>
  <si>
    <t>c29dc4b2-ec03-4aa3-a35c-f663ed8ea9e4</t>
  </si>
  <si>
    <t>*pseudo pioneer assume grazed short. Direct evidence of grazing assumed snipped off branches not suppressed growth. Stopping point on spoil heap. Bare ground on opposite side so not strictly visible. Good bryos, tormentil.</t>
  </si>
  <si>
    <t>H</t>
  </si>
  <si>
    <t>5</t>
  </si>
  <si>
    <t>SDSH_36</t>
  </si>
  <si>
    <t>72315639-efe0-4de6-bee5-7d47449e44f6</t>
  </si>
  <si>
    <t xml:space="preserve">Dominated by ulex, driposis fili-matas male fern present </t>
  </si>
  <si>
    <t>SDSH_4</t>
  </si>
  <si>
    <t>b93419d1-9d81-45f3-9169-2327087cf1bd</t>
  </si>
  <si>
    <t xml:space="preserve">Pony droppings and footprints on valley side. Bracken invading in </t>
  </si>
  <si>
    <t>100</t>
  </si>
  <si>
    <t>SdSH_42</t>
  </si>
  <si>
    <t>82225ab4-f28e-4354-a626-07b78343113e</t>
  </si>
  <si>
    <t>10</t>
  </si>
  <si>
    <t>SDSH_43</t>
  </si>
  <si>
    <t>edb4a90b-cfcf-41e2-9ab5-becea7db8ce6</t>
  </si>
  <si>
    <t>Site of fire damage. Blackened tussocks. Ericaceou sp trying to recover but grazed to mm. nothing over 5cm in area.</t>
  </si>
  <si>
    <t>SDSH_44_new</t>
  </si>
  <si>
    <t>9a938330-96ee-426b-841d-be86f0b02bc6</t>
  </si>
  <si>
    <t xml:space="preserve">Old soil heap SDSH moved point via route to WH_3 with nearby sheep scaring </t>
  </si>
  <si>
    <t>SDSH_46_new</t>
  </si>
  <si>
    <t>152fdf87-7f0b-4110-b6bb-3cad8a0fdf2a</t>
  </si>
  <si>
    <t xml:space="preserve">Heavily grazed billbury </t>
  </si>
  <si>
    <t>SDSH_47</t>
  </si>
  <si>
    <t>c55e1c39-936d-4522-b3b2-ac78bb2d15ae</t>
  </si>
  <si>
    <t>SDSH_48</t>
  </si>
  <si>
    <t>bc8373af-d58e-4394-998b-9dfd02b0e55c</t>
  </si>
  <si>
    <t>SDSH_5_new</t>
  </si>
  <si>
    <t>f03158da-22cc-4d3c-8c9e-a58d461dd796</t>
  </si>
  <si>
    <t>1</t>
  </si>
  <si>
    <t>SDSH_50</t>
  </si>
  <si>
    <t>2ac15251-a675-4ad7-b88c-df781a127ea3</t>
  </si>
  <si>
    <t>SDSH_53</t>
  </si>
  <si>
    <t>1944d633-739f-4b22-97ce-11ef5aac0919</t>
  </si>
  <si>
    <t>SDSH_9</t>
  </si>
  <si>
    <t>4fff932d-245d-42a7-ace7-c0977fa02ee5</t>
  </si>
  <si>
    <t>Assessed as SDSH, more like AG. Scattered non-mature heather and bilberry.</t>
  </si>
  <si>
    <t>SDSH23</t>
  </si>
  <si>
    <t>b18e78cc-d944-4e92-9d42-1bc6de523b9a</t>
  </si>
  <si>
    <t>Within settlement area with exposed boulders containing pockets of SDSH amongst AG and juncus effusus. Evidence of grazing by ponies, sheep and deer</t>
  </si>
  <si>
    <t>SDSH39</t>
  </si>
  <si>
    <t>4d813a7d-20e7-4be6-9b33-8c1f27accf98</t>
  </si>
  <si>
    <t>Heavily grazed. Next to channel</t>
  </si>
  <si>
    <t>SDSH-41</t>
  </si>
  <si>
    <t>1de5f306-ae1c-4850-b3b0-08ca437e7e5b</t>
  </si>
  <si>
    <t>Good coverage of calluna with a little Erica. Molinia still heavily dominant (60% cover).</t>
  </si>
  <si>
    <t>SDSH54</t>
  </si>
  <si>
    <t>9a645800-de5f-41e5-a0c6-b764ae52ecd4</t>
  </si>
  <si>
    <t xml:space="preserve">Between ulex dominated patch and run-off channel. </t>
  </si>
  <si>
    <t>SDSH7</t>
  </si>
  <si>
    <t>b600f89d-bbc8-4ace-9aae-b3ba15c49b96</t>
  </si>
  <si>
    <t>Ulex nearby. Heavily grazed. Ponies present. Lots of pleurosium. Boulders in visible extent. Lower in the valley</t>
  </si>
  <si>
    <t>SDSH8</t>
  </si>
  <si>
    <t>817c9886-ad23-4cea-b5dc-1057feccae6f</t>
  </si>
  <si>
    <t>Vegetation composition — cover and frequency of dwarf-shrubs</t>
  </si>
  <si>
    <t>Vegetation composition — frequency of bryophytes and lichens</t>
  </si>
  <si>
    <t>Vegetation structure — indicators of heavy browsing</t>
  </si>
  <si>
    <r>
      <t>At least 50% of vegetation cover should be made up of Calluna vulgaris, Erica spp. Vaccinium spp. Ulex Galli, Agrostis curtisii (4m</t>
    </r>
    <r>
      <rPr>
        <vertAlign val="superscript"/>
        <sz val="11"/>
        <color rgb="FF000000"/>
        <rFont val="Calibri"/>
        <family val="2"/>
      </rPr>
      <t xml:space="preserve">2 </t>
    </r>
    <r>
      <rPr>
        <sz val="11"/>
        <color rgb="FF000000"/>
        <rFont val="Calibri"/>
        <family val="2"/>
      </rPr>
      <t>quadrat)</t>
    </r>
  </si>
  <si>
    <t>At least 25% of dwarf-shrub cover should be made up of: Calluna vulgaris, Erica spp. Racomitrium lanuginosum, Vaccinium spp.</t>
  </si>
  <si>
    <t>Less than 50% of dwarf shrub cover should be made up of Ulex gallii</t>
  </si>
  <si>
    <t>At least two indicator species should be present from Calluna vulgaris, Erica spp., Racomitrium lanuginosum, Vaccinium spp. Agrostis curtisii</t>
  </si>
  <si>
    <t>Less than 10% of the vegetation cover should be made up of bracken</t>
  </si>
  <si>
    <t>Less than 20% of the vegetation cover should be made up of scattered native trees and scrub</t>
  </si>
  <si>
    <r>
      <t xml:space="preserve"> Less than 1% of the vegetation cover should consist of invasive "weedy" species (collectively Cirsium arvense, Cirsium vulgare, large docks (excluding Rumex acetosa), Ranunculus repens, or Urtica dioica </t>
    </r>
    <r>
      <rPr>
        <b/>
        <sz val="11"/>
        <color rgb="FF000000"/>
        <rFont val="Calibri"/>
        <family val="2"/>
      </rPr>
      <t>NOT AN ATTRIBUTE IN MONITORING SPECIFICATION</t>
    </r>
  </si>
  <si>
    <t>Outside areas identified above, all growth phases of heather should occur throughout the area</t>
  </si>
  <si>
    <t>At least 10% of the heather should be in the late mature growth phase</t>
  </si>
  <si>
    <r>
      <t>Less than 33% of the last complete growing season's shoots of dwarf-shrub species collectively, should shows signs of browsing.</t>
    </r>
    <r>
      <rPr>
        <b/>
        <sz val="11"/>
        <color rgb="FF000000"/>
        <rFont val="Calibri"/>
        <family val="2"/>
      </rPr>
      <t xml:space="preserve"> TARGET IN MONITORING SPECIFICATION IS 50% AND SO THE RESULTS HAVE BEEN ADJUSTED ACCORDINGLY</t>
    </r>
  </si>
  <si>
    <t>In pioneer stage regrowth, less than 66% of the last complete growing season's shoots of the dwarf shrubs (collectively) should show signs of browsing</t>
  </si>
  <si>
    <t>Less than 10% of the ground cover should be made up of disturbed bare ground</t>
  </si>
  <si>
    <t>Erica tetralix</t>
  </si>
  <si>
    <t>Erica cinerea</t>
  </si>
  <si>
    <t>Vaccinium myrtillus</t>
  </si>
  <si>
    <t>Racomitrium lanuginosum</t>
  </si>
  <si>
    <t>Ulex gallii</t>
  </si>
  <si>
    <t>No. of species present</t>
  </si>
  <si>
    <t>Bryophytes and lichens</t>
  </si>
  <si>
    <t>Juncus effusus (visble extent)</t>
  </si>
  <si>
    <t>Cover of bracken (Visible extent)</t>
  </si>
  <si>
    <t>Cover of trees and scrub (Visible extent)</t>
  </si>
  <si>
    <t>Cover of non-native vegetation (Visible extent)</t>
  </si>
  <si>
    <t>Ranunculus spp</t>
  </si>
  <si>
    <t>Urtica spp</t>
  </si>
  <si>
    <t>Total % cover of NI species</t>
  </si>
  <si>
    <t>Cover of NI species (all) (quadrat)</t>
  </si>
  <si>
    <t>Proportion of dwarf shrub or heather in (pseudo-) pioneer stage</t>
  </si>
  <si>
    <t>Proportion of dwarf shrub or heather in building /mature stage</t>
  </si>
  <si>
    <t>Proportion of dwarf shrub or heather in degenerate stage</t>
  </si>
  <si>
    <t>Proportion of dwarf shrub or heather in dead stage</t>
  </si>
  <si>
    <t>No. of growth stages present</t>
  </si>
  <si>
    <t>Cover of dwarf shrubs (4m2 quadrat)</t>
  </si>
  <si>
    <t>Browsing 2</t>
  </si>
  <si>
    <t>Pioneer dwarf-shrubs (4m2 quadrat)</t>
  </si>
  <si>
    <t>Browsing 1</t>
  </si>
  <si>
    <t>Cover of bare ground 1 (quadrat)</t>
  </si>
  <si>
    <t>Cover of bare ground 2 (visible extent)</t>
  </si>
  <si>
    <t xml:space="preserve">Calluna with flowering heads </t>
  </si>
  <si>
    <t>Detached calluna</t>
  </si>
  <si>
    <r>
      <t xml:space="preserve">At least 50% of vegetation cover should be made up of </t>
    </r>
    <r>
      <rPr>
        <i/>
        <sz val="8"/>
        <color rgb="FF000000"/>
        <rFont val="Calibri"/>
        <family val="2"/>
      </rPr>
      <t>Calluna vulgaris</t>
    </r>
    <r>
      <rPr>
        <sz val="8"/>
        <color rgb="FF000000"/>
        <rFont val="Calibri"/>
        <family val="2"/>
      </rPr>
      <t xml:space="preserve"> Heather, </t>
    </r>
    <r>
      <rPr>
        <i/>
        <sz val="8"/>
        <color rgb="FF000000"/>
        <rFont val="Calibri"/>
        <family val="2"/>
      </rPr>
      <t xml:space="preserve">Erica </t>
    </r>
    <r>
      <rPr>
        <sz val="8"/>
        <color rgb="FF000000"/>
        <rFont val="Calibri"/>
        <family val="2"/>
      </rPr>
      <t xml:space="preserve">spp. </t>
    </r>
    <r>
      <rPr>
        <i/>
        <sz val="8"/>
        <color rgb="FF000000"/>
        <rFont val="Calibri"/>
        <family val="2"/>
      </rPr>
      <t>Vaccinium</t>
    </r>
    <r>
      <rPr>
        <sz val="8"/>
        <color rgb="FF000000"/>
        <rFont val="Calibri"/>
        <family val="2"/>
      </rPr>
      <t xml:space="preserve"> spp. </t>
    </r>
    <r>
      <rPr>
        <i/>
        <sz val="8"/>
        <color rgb="FF000000"/>
        <rFont val="Calibri"/>
        <family val="2"/>
      </rPr>
      <t>Ulex Gallii</t>
    </r>
    <r>
      <rPr>
        <sz val="8"/>
        <color rgb="FF000000"/>
        <rFont val="Calibri"/>
        <family val="2"/>
      </rPr>
      <t xml:space="preserve"> Western gorse, </t>
    </r>
    <r>
      <rPr>
        <i/>
        <sz val="8"/>
        <color rgb="FF000000"/>
        <rFont val="Calibri"/>
        <family val="2"/>
      </rPr>
      <t xml:space="preserve">Agrostis curtisii </t>
    </r>
    <r>
      <rPr>
        <sz val="8"/>
        <color rgb="FF000000"/>
        <rFont val="Calibri"/>
        <family val="2"/>
      </rPr>
      <t>Bristle bent. Fails this monitoring attribute at a whole feature scale as a mean of 45% was recorded, with 59% of stops failing to meet the target.</t>
    </r>
  </si>
  <si>
    <r>
      <t xml:space="preserve">At least 25% of dwarf-shrub cover should be made up of: </t>
    </r>
    <r>
      <rPr>
        <i/>
        <sz val="8"/>
        <color rgb="FF000000"/>
        <rFont val="Calibri"/>
        <family val="2"/>
      </rPr>
      <t>Calluna vulgaris</t>
    </r>
    <r>
      <rPr>
        <sz val="8"/>
        <color rgb="FF000000"/>
        <rFont val="Calibri"/>
        <family val="2"/>
      </rPr>
      <t xml:space="preserve"> Heather,</t>
    </r>
    <r>
      <rPr>
        <i/>
        <sz val="8"/>
        <color rgb="FF000000"/>
        <rFont val="Calibri"/>
        <family val="2"/>
      </rPr>
      <t xml:space="preserve"> Erica</t>
    </r>
    <r>
      <rPr>
        <sz val="8"/>
        <color rgb="FF000000"/>
        <rFont val="Calibri"/>
        <family val="2"/>
      </rPr>
      <t xml:space="preserve"> spp. </t>
    </r>
    <r>
      <rPr>
        <i/>
        <sz val="8"/>
        <color rgb="FF000000"/>
        <rFont val="Calibri"/>
        <family val="2"/>
      </rPr>
      <t xml:space="preserve">Racomitrium lanuginosum </t>
    </r>
    <r>
      <rPr>
        <sz val="8"/>
        <color rgb="FF000000"/>
        <rFont val="Calibri"/>
        <family val="2"/>
      </rPr>
      <t xml:space="preserve">Woolly-fringe moss, </t>
    </r>
    <r>
      <rPr>
        <i/>
        <sz val="8"/>
        <color rgb="FF000000"/>
        <rFont val="Calibri"/>
        <family val="2"/>
      </rPr>
      <t xml:space="preserve">Vaccinium </t>
    </r>
    <r>
      <rPr>
        <sz val="8"/>
        <color rgb="FF000000"/>
        <rFont val="Calibri"/>
        <family val="2"/>
      </rPr>
      <t>spp. Passes this monitoring attribute as a mean of 46% was recorded. However, 44% of stops failed to meet this target.</t>
    </r>
  </si>
  <si>
    <r>
      <t xml:space="preserve">Less than 50% of dwarf shrub cover should be made up of </t>
    </r>
    <r>
      <rPr>
        <i/>
        <sz val="8"/>
        <color rgb="FF000000"/>
        <rFont val="Calibri"/>
        <family val="2"/>
      </rPr>
      <t>Ulex gallii</t>
    </r>
    <r>
      <rPr>
        <sz val="8"/>
        <color rgb="FF000000"/>
        <rFont val="Calibri"/>
        <family val="2"/>
      </rPr>
      <t xml:space="preserve"> Western gorse.  Passes this monitoring attribute as 2% cover of Western gorse was recorded with all stops passing the attribute.</t>
    </r>
  </si>
  <si>
    <r>
      <t xml:space="preserve">At least two indicator species should be present from </t>
    </r>
    <r>
      <rPr>
        <i/>
        <sz val="8"/>
        <color rgb="FF000000"/>
        <rFont val="Calibri"/>
        <family val="2"/>
      </rPr>
      <t>Calluna vulgaris</t>
    </r>
    <r>
      <rPr>
        <sz val="8"/>
        <color rgb="FF000000"/>
        <rFont val="Calibri"/>
        <family val="2"/>
      </rPr>
      <t xml:space="preserve"> Heather, </t>
    </r>
    <r>
      <rPr>
        <i/>
        <sz val="8"/>
        <color rgb="FF000000"/>
        <rFont val="Calibri"/>
        <family val="2"/>
      </rPr>
      <t>Erica</t>
    </r>
    <r>
      <rPr>
        <sz val="8"/>
        <color rgb="FF000000"/>
        <rFont val="Calibri"/>
        <family val="2"/>
      </rPr>
      <t xml:space="preserve"> spp., </t>
    </r>
    <r>
      <rPr>
        <i/>
        <sz val="8"/>
        <color rgb="FF000000"/>
        <rFont val="Calibri"/>
        <family val="2"/>
      </rPr>
      <t>Racomitrium lanuginosum</t>
    </r>
    <r>
      <rPr>
        <sz val="8"/>
        <color rgb="FF000000"/>
        <rFont val="Calibri"/>
        <family val="2"/>
      </rPr>
      <t xml:space="preserve"> Woolly-fringe moss, </t>
    </r>
    <r>
      <rPr>
        <i/>
        <sz val="8"/>
        <color rgb="FF000000"/>
        <rFont val="Calibri"/>
        <family val="2"/>
      </rPr>
      <t>Vaccinium</t>
    </r>
    <r>
      <rPr>
        <sz val="8"/>
        <color rgb="FF000000"/>
        <rFont val="Calibri"/>
        <family val="2"/>
      </rPr>
      <t xml:space="preserve"> spp.,</t>
    </r>
    <r>
      <rPr>
        <i/>
        <sz val="8"/>
        <color rgb="FF000000"/>
        <rFont val="Calibri"/>
        <family val="2"/>
      </rPr>
      <t xml:space="preserve"> Agrostis curtisii</t>
    </r>
    <r>
      <rPr>
        <sz val="8"/>
        <color rgb="FF000000"/>
        <rFont val="Calibri"/>
        <family val="2"/>
      </rPr>
      <t xml:space="preserve"> Bristle bent. Passes this monitoring attribute with a mean of 2 and only 7% of stops failing to meet the target.</t>
    </r>
  </si>
  <si>
    <t>In monitoring spec but no data provided</t>
  </si>
  <si>
    <r>
      <t xml:space="preserve">Less than 10% of the vegetation cover should consist of </t>
    </r>
    <r>
      <rPr>
        <i/>
        <sz val="8"/>
        <color rgb="FF000000"/>
        <rFont val="Calibri"/>
        <family val="2"/>
      </rPr>
      <t>Juncus effusus</t>
    </r>
    <r>
      <rPr>
        <sz val="8"/>
        <color rgb="FF000000"/>
        <rFont val="Calibri"/>
        <family val="2"/>
      </rPr>
      <t xml:space="preserve"> soft rush, must be passed at both visible and quadrat scale. Passes this monitoring attribute as a mean of 0.4% was recorded at a quadrat scale (4% of stops failed to meet the target) and 4% at a visible scale (7% of stops failed to meet the target).</t>
    </r>
  </si>
  <si>
    <t>Less than 10% of the vegetation cover should be made up of bracken. Passes this monitoring attribute as a mean of 2% was recorded, however, 11% of stops failed to meet the target.</t>
  </si>
  <si>
    <t>Less than 20% of the vegetation cover should be made up of scattered native trees and scrub. Passes this monitoring attribute as a mean of 8% was recorded, however, 11% of stops failed to meet the target.</t>
  </si>
  <si>
    <t>Less than 1% of vegetation cover should be made up of non-native species. Passes this monitoring attribute as no non-natives were recorded.</t>
  </si>
  <si>
    <t>An attribute in monitoring specification but no data has been provided.</t>
  </si>
  <si>
    <t>Heather should be present in all growth phases  throughout the area. Passes this monitoring attribute with all growth phases represented. Mean values of 36% in pioneer, 20% in buiding/late mature, 1% degenerate and 3% dead. However, 100% of stops failed to meet the target and a mean value of 1 growth phase was found.</t>
  </si>
  <si>
    <t>At least 10% of the heather should be in the late mature growth phase.  Passes this monitoring attribute  with a mean value of 20% cover of heather in late/mature stage.  However, 70% of stops failed to meet this monitoring target.</t>
  </si>
  <si>
    <t>Less than 50% of the last complete growing season's shoots of dwarf-shrub species collectively, should shows signs of browsing. Fails this monitoring attribute asmean 73% of dwarf shoots were recorded as browsed with 74% of stops failing to meet the monitoring target.</t>
  </si>
  <si>
    <t xml:space="preserve">In pioneer stage regrowth, less than 66% of the last complete growing season's shoots of the dwarf shrubs (collectively) should show signs of browsing. Passes this monitoring attribute with a mean of 44% recorded.  However, only 33% of all stops in subalpine dwarf shrub heath had any pioneer heath present, the assessment for this monitoring target is based only on these 9 stops.  74% of stops which had pioneer heath failed to meet the monitoring target. </t>
  </si>
  <si>
    <t>Less than 10% of the ground cover should be made up of disturbed bare ground.  Passes this monitoring attribute as mean of 3% of disturbed bare ground was recorded at both a quadrat and visible scale. However, 11% of stops failed to meet the monitoring target.</t>
  </si>
  <si>
    <t>WFA ASSESSMENT: The interest feature subalpine dwarf-shrub heath fails the whole feature assessment as for upland SSSIs all attributes must pass the stated target at the sample points, if one attribute fails then the feature fails at that sample point. To be favourable 90% of stops (sample points) must pass, for this survey 100% of sample stops failed the assessment.</t>
  </si>
  <si>
    <t>PI: Carex spp</t>
  </si>
  <si>
    <t>PI: Drosera spp</t>
  </si>
  <si>
    <t>PI: Salix repens</t>
  </si>
  <si>
    <t>PI: Trichophorum germanicum</t>
  </si>
  <si>
    <t>PI: Ulex galii</t>
  </si>
  <si>
    <t>PI: Vaccinium spp</t>
  </si>
  <si>
    <t>NI_Holcus_lanatus</t>
  </si>
  <si>
    <t>NI: Ranunclus repens</t>
  </si>
  <si>
    <t>NI: Juncus effusus (4m2)</t>
  </si>
  <si>
    <t>SC: Cover of dwarf shrubs</t>
  </si>
  <si>
    <t>SC_Cover of Graminoids</t>
  </si>
  <si>
    <t>SC: Cover of Bracken</t>
  </si>
  <si>
    <t>SC: Cover of Non-Native Vegetation</t>
  </si>
  <si>
    <t>SS: Cover of bare ground (quadrat)</t>
  </si>
  <si>
    <t>SS: Cover of bare ground (visible)</t>
  </si>
  <si>
    <t>SC: Peat depth</t>
  </si>
  <si>
    <t>VC: Erica tetralix 20m</t>
  </si>
  <si>
    <t>OI: Festuca spp</t>
  </si>
  <si>
    <t>OI: Agrostis spp</t>
  </si>
  <si>
    <t>NI: Juncus effusus (Visible)</t>
  </si>
  <si>
    <t>SS: Indicators of browsing 1</t>
  </si>
  <si>
    <t>SS: Indicators of browsing 2</t>
  </si>
  <si>
    <t>SS: Cover of pioneer dwarf-shrubs</t>
  </si>
  <si>
    <t>SS: Cover of bare peat</t>
  </si>
  <si>
    <t>PI: Erica spp</t>
  </si>
  <si>
    <t xml:space="preserve">VS: Evidence of disease </t>
  </si>
  <si>
    <t>BBVB_24New (WH)</t>
  </si>
  <si>
    <t>0bb5b9b8-1b00-4b8e-aeba-80c2ba2e72e6</t>
  </si>
  <si>
    <t>Typically species poor Molinia do wet heath dense tensucs Molinia growing through billbrie and supporting, masses on colleriergion cuspedatum.</t>
  </si>
  <si>
    <t>BBVB44</t>
  </si>
  <si>
    <t>3385067f-c4f6-484f-a302-9b322a9d6193</t>
  </si>
  <si>
    <t>Wet heath not blanket bog. Shallow peat, no sphagnum, Molinia dominated. Grazed</t>
  </si>
  <si>
    <t>SDSH_3_New</t>
  </si>
  <si>
    <t>90e9c623-c950-4f7e-a1dc-949c5bed7971</t>
  </si>
  <si>
    <t xml:space="preserve">Point does not resemble SDSH, more resembles wet heath. Large mounds of Molinia grazed by pony, containing pony poo in quadrat. Bracken and juncus also present in wider extent . Sheep also visible in wider extent </t>
  </si>
  <si>
    <t>SDSH_CT_3</t>
  </si>
  <si>
    <t>cc9e89b1-99a4-4688-923f-0462844ce230</t>
  </si>
  <si>
    <t>Extremely heavily grazed. 1cm height except in tussocks of festival and other grasses.</t>
  </si>
  <si>
    <t>SDSH30</t>
  </si>
  <si>
    <t>8a3e8144-aca8-4461-8acb-1b9de80016eb</t>
  </si>
  <si>
    <t>Boulders nearby. WH not SDSH. Molinia dominated with mosses. Higher up on slope</t>
  </si>
  <si>
    <t>WH_10</t>
  </si>
  <si>
    <t>3b61dc91-4f94-4218-9fe3-ae0ab49fe779</t>
  </si>
  <si>
    <t>Molinia dominated area. Southerly aspect, bit dry. Quadrat framework of ericoid species. Old quad bike track on edge of quadrat.</t>
  </si>
  <si>
    <t>WH_11</t>
  </si>
  <si>
    <t>0a29806a-c7fb-4f25-8146-cc1bc50aad88</t>
  </si>
  <si>
    <t>Heather fairly leggy suggesting not intensive grazing but Molinia dominated wet heath. Scattered potentilla erects and juncus squarrosus within quadrat.</t>
  </si>
  <si>
    <t>WH_13</t>
  </si>
  <si>
    <t>Yes (see comments)</t>
  </si>
  <si>
    <t>23c855b6-4559-426e-a2e4-70cf7965c02a</t>
  </si>
  <si>
    <t>Peat depth likely overestimated given the density of the vegetation and great difficulty in getting to the ground level in the conditions (heavy rain for hours and surface water). One probe was much deeper and the location was on the edge of a grip/ ditch that was not vbisible.</t>
  </si>
  <si>
    <t>WH_14</t>
  </si>
  <si>
    <t>0b347908-e8a7-4337-85a6-338fb8cb5a67</t>
  </si>
  <si>
    <t>WH_15</t>
  </si>
  <si>
    <t>a87ebc28-da09-4078-8b20-cd86030290ce</t>
  </si>
  <si>
    <t>WH_17</t>
  </si>
  <si>
    <t>3088aed6-dc3c-4436-bebc-c15ddbff7058</t>
  </si>
  <si>
    <t>WH_18</t>
  </si>
  <si>
    <t>42d28c1b-10ed-40da-b80e-bcabd4e959b6</t>
  </si>
  <si>
    <t>Overestimated peat depth as one probe went down to over 1m skewing the data. The others were 31cm and 32cm</t>
  </si>
  <si>
    <t>WH_19_new</t>
  </si>
  <si>
    <t>c60dce60-74d4-4d6b-ac7c-f2f14d0b43b4</t>
  </si>
  <si>
    <t xml:space="preserve">Sphagnum caspidatum s.paplozium </t>
  </si>
  <si>
    <t>WH_24</t>
  </si>
  <si>
    <t>cc9f89ce-1bec-4925-9b83-b9404037cbd3</t>
  </si>
  <si>
    <t>WH_27_new</t>
  </si>
  <si>
    <t>950ab7c7-7862-4e16-bded-57f03c700ef6</t>
  </si>
  <si>
    <t xml:space="preserve">Wet heath point however potential acid grassland. </t>
  </si>
  <si>
    <t>WH_28</t>
  </si>
  <si>
    <t>5bf9b9ee-c828-4fdc-b891-88738fd4fb87</t>
  </si>
  <si>
    <t>Molinia dominated waterlogged heath grazed Animal tracks throughout</t>
  </si>
  <si>
    <t>WH_3_new</t>
  </si>
  <si>
    <t>e539b03f-90ac-4c3e-9c99-fd95b7f6ad15</t>
  </si>
  <si>
    <t>WH_31</t>
  </si>
  <si>
    <t>7941e6dc-90b6-461e-8070-01c58131761c</t>
  </si>
  <si>
    <t>Melinia dominated heath
Small area of Calluna regeneration 
Grazed, tracks throughout</t>
  </si>
  <si>
    <t>WH_33</t>
  </si>
  <si>
    <t>f73cc1f5-ed90-4d5a-a94a-1179f0dfbbff</t>
  </si>
  <si>
    <t>Molinia dominated with good coverage of vaccinium. Some acid grassland indicators such as galium saxatile.</t>
  </si>
  <si>
    <t>WH_44</t>
  </si>
  <si>
    <t>09696346-1db6-4f5b-81ff-69dc04fbdbd2</t>
  </si>
  <si>
    <t xml:space="preserve">Sphagnum rebellium </t>
  </si>
  <si>
    <t>WH_47</t>
  </si>
  <si>
    <t>e18a38f1-88c4-44b7-a997-e22b0006a70c</t>
  </si>
  <si>
    <t xml:space="preserve">Wet heath dominated by Molinia and Calluna vulgaris, sheep in the visible extent </t>
  </si>
  <si>
    <t>WH_48</t>
  </si>
  <si>
    <t>77e980ef-f360-4162-8043-49c54b1cbb8b</t>
  </si>
  <si>
    <t>WH_49</t>
  </si>
  <si>
    <t>6ce389e4-f5cd-4aea-8f5e-7ff95b093af0</t>
  </si>
  <si>
    <t>WH_53</t>
  </si>
  <si>
    <t>2f89f8c1-8e90-4d5b-8869-02b05a2b69b0</t>
  </si>
  <si>
    <t xml:space="preserve">Very grassy heath Molinia dominated heath. Nearby track with peat erosion target noted </t>
  </si>
  <si>
    <t>WH_CT_1</t>
  </si>
  <si>
    <t>0949e48c-938a-48a4-989e-e78e7c1bd28f</t>
  </si>
  <si>
    <t>Also assessed at BBVB due to peat depth.</t>
  </si>
  <si>
    <t>WH_CT100</t>
  </si>
  <si>
    <t>27b57563-4fe9-4344-8d6f-07468d567cfc</t>
  </si>
  <si>
    <t>Point assigned as BBVB when it’s the same species poor Molinia wet heath as most of this unit. Revegetating peat cliff just above the point so probably was formerly a drainage run which may have resulted in identification as BBVB.</t>
  </si>
  <si>
    <t>WH-1</t>
  </si>
  <si>
    <t>7968963f-9634-4ea0-bfd2-263a18afcab4</t>
  </si>
  <si>
    <t>Molinia dominated wet heath with high cover of pleurocarp mosses.</t>
  </si>
  <si>
    <t>WH-16-(new)</t>
  </si>
  <si>
    <t>77ab4294-b680-4287-8d03-7aa8e339c10c</t>
  </si>
  <si>
    <t>Undergrazed wet Heath. Small isolated areas of exposed peat</t>
  </si>
  <si>
    <t>WH23</t>
  </si>
  <si>
    <t>3cc9847f-1c70-4ce0-a3b0-048a10b17aa6</t>
  </si>
  <si>
    <t xml:space="preserve">Grassland mosaic. Molinia dominated </t>
  </si>
  <si>
    <t>WH29</t>
  </si>
  <si>
    <t>b5fa3303-5a5a-422e-ae80-32525a2130ad</t>
  </si>
  <si>
    <t xml:space="preserve">Mosaic with acid grassland. Grazed. </t>
  </si>
  <si>
    <t>f6e1be12-1bc2-4fb5-9aa9-c21cafcabadc</t>
  </si>
  <si>
    <t xml:space="preserve">Dead patch of gorse. Wet area due to run off feeding into channel. Lots of gorse in visible extent. </t>
  </si>
  <si>
    <t>WH-42</t>
  </si>
  <si>
    <t>f7fc00c1-861f-44e6-bc05-9501b2f74a31</t>
  </si>
  <si>
    <t>Sphagnum rich wet heath, molinia dominated.</t>
  </si>
  <si>
    <t>WH46</t>
  </si>
  <si>
    <t>fe8c14d7-95c6-4695-89cc-ba211f9e4447</t>
  </si>
  <si>
    <t xml:space="preserve">High on slope, slightly drier. Grazed. </t>
  </si>
  <si>
    <t>WH50</t>
  </si>
  <si>
    <t>5a4b7be5-1a15-476b-98d0-2d9d9f82fa2e</t>
  </si>
  <si>
    <t>Under grazed molinia dominated wet heath</t>
  </si>
  <si>
    <t>WH-51</t>
  </si>
  <si>
    <t>b298ffa6-6ada-4495-bc2c-0b42599ac5bc</t>
  </si>
  <si>
    <t>Undergrazed wet heath</t>
  </si>
  <si>
    <t>WH6</t>
  </si>
  <si>
    <t>07cbd0a3-2ecd-4c68-ab8b-8858e9ee3931</t>
  </si>
  <si>
    <t>Molinia dominated on slope. Lots of Calluna in visible extent but no mature. Signs of trampling in wider extent. Near rock piles</t>
  </si>
  <si>
    <t>WH7</t>
  </si>
  <si>
    <t>354fb3e9-ba46-4ee5-8c4c-69f1bfab0982</t>
  </si>
  <si>
    <t>Calluna nearby. Small amounts of ulex. Likely sheep grazed. Boulders in wider extent</t>
  </si>
  <si>
    <t>Physical structure — indicators of increased active drainage and drying-out, and peat erosion</t>
  </si>
  <si>
    <t>Erica tetralix should be present within a 20m radius of the centre of the quadrat</t>
  </si>
  <si>
    <t>Less than 50% of the last complete growing season's shoots of dwarf-shrub species collectively, should show signs of browsing</t>
  </si>
  <si>
    <t>In pioneer stage regrowth, less than 66% of the last complete growing season's shoots of the dwarf-shrubs (collectively) should show signs of browsing</t>
  </si>
  <si>
    <t>At least 50% of vegetation cover should consist of species from Erica spp. Calluna vulgaris, Vaccinium spp, Sphagnum spp. and at least 20% of the vegetation cover should consist of Erica spp and Calluna vulgaris</t>
  </si>
  <si>
    <t>None of the following should make up more than 75% of vegetation cover: (a) dwarf-shrubs; or (b) graminoids</t>
  </si>
  <si>
    <t>Less than 10% of the Sphagnum cover should be crushed, broken, and/or pulled-up</t>
  </si>
  <si>
    <t>Less than 10% of the ground should be disturbed bare ground</t>
  </si>
  <si>
    <t>The extent of eroding peat and/or mineral soil should be less than the extent of re-deposited peat and/or mineral soil and new growth of wet heath and/or bog vegetation within the feature</t>
  </si>
  <si>
    <t>Other positive indicators</t>
  </si>
  <si>
    <t>Other negative indicators</t>
  </si>
  <si>
    <t>Erica tetralix 20m</t>
  </si>
  <si>
    <t>Indicators of browsing 1</t>
  </si>
  <si>
    <t>Cover of pioneer dwarf-shrubs</t>
  </si>
  <si>
    <t>Total % cover PI species</t>
  </si>
  <si>
    <t>Total % cover Erica and Calluna spp</t>
  </si>
  <si>
    <t>Compound target?</t>
  </si>
  <si>
    <t>Cover of PIs (visible extent)</t>
  </si>
  <si>
    <t>Agrostis spp</t>
  </si>
  <si>
    <t>Festuca spp</t>
  </si>
  <si>
    <t>Total % cover grasses</t>
  </si>
  <si>
    <t>Cover of bracken</t>
  </si>
  <si>
    <t>Cover of trees and scrub</t>
  </si>
  <si>
    <t>Cover of non-native vegetation (visible extent)</t>
  </si>
  <si>
    <t>Cover of bare peat</t>
  </si>
  <si>
    <t>Carex spp</t>
  </si>
  <si>
    <t>Drosera spp</t>
  </si>
  <si>
    <t>Empetrum nigrum</t>
  </si>
  <si>
    <t>Salix repens</t>
  </si>
  <si>
    <t>Trichophorum germanicum</t>
  </si>
  <si>
    <t>Ulex galii</t>
  </si>
  <si>
    <t>Ranunclus repens</t>
  </si>
  <si>
    <t>Sward height  Q1</t>
  </si>
  <si>
    <t>Sward height  Q2</t>
  </si>
  <si>
    <t>Sward height  Q3</t>
  </si>
  <si>
    <t>Sward height  Q4</t>
  </si>
  <si>
    <t xml:space="preserve">Evidence of disease </t>
  </si>
  <si>
    <r>
      <rPr>
        <i/>
        <sz val="8"/>
        <color rgb="FF000000"/>
        <rFont val="Calibri"/>
        <family val="2"/>
      </rPr>
      <t>Erica tetralix</t>
    </r>
    <r>
      <rPr>
        <sz val="8"/>
        <color rgb="FF000000"/>
        <rFont val="Calibri"/>
        <family val="2"/>
      </rPr>
      <t xml:space="preserve"> should be present within a 20m radius of the centre of the quadrat. Fails this monitoring attribute as 38% of stops failed to meet the target.</t>
    </r>
  </si>
  <si>
    <t>Less than 50% of the last complete growing season's shoots of dwarf-shrub species collectively, should show signs of browsing. Passes this monitoring attribute as a mean of 39% dwarf shrub shoots displayed signs of grazing.  However, 41% of stops failed to meet the target, suggesting that grazing should be monitored to ascertain in which units and areas overgrazing is occuring.</t>
  </si>
  <si>
    <t xml:space="preserve">In pioneer stage regrowth, less than 66% of the last complete growing season's shoots of the dwarf-shrubs (collectively) should show signs of browsing.  Passes this monitoring attribute as a mean of 17% pioneer cover displayed signs of grazing, with only one stop (9%) failing to meet the monitoring target.  However, only eleven (34%) of the thirtytwo stops in wet heath had pioneer heath present. The assessment of this monitoring target is based on these eleven stops. </t>
  </si>
  <si>
    <r>
      <t xml:space="preserve">At least 50% of vegetation cover should consist of species from </t>
    </r>
    <r>
      <rPr>
        <i/>
        <sz val="8"/>
        <color rgb="FF000000"/>
        <rFont val="Calibri"/>
        <family val="2"/>
      </rPr>
      <t>Erica</t>
    </r>
    <r>
      <rPr>
        <sz val="8"/>
        <color rgb="FF000000"/>
        <rFont val="Calibri"/>
        <family val="2"/>
      </rPr>
      <t xml:space="preserve"> spp. </t>
    </r>
    <r>
      <rPr>
        <i/>
        <sz val="8"/>
        <color rgb="FF000000"/>
        <rFont val="Calibri"/>
        <family val="2"/>
      </rPr>
      <t>Calluna vulgaris, Vaccinium spp, Sphagnum</t>
    </r>
    <r>
      <rPr>
        <sz val="8"/>
        <color rgb="FF000000"/>
        <rFont val="Calibri"/>
        <family val="2"/>
      </rPr>
      <t xml:space="preserve"> spp. and at least 20% of the vegetation cover should consist of</t>
    </r>
    <r>
      <rPr>
        <i/>
        <sz val="8"/>
        <color rgb="FF000000"/>
        <rFont val="Calibri"/>
        <family val="2"/>
      </rPr>
      <t xml:space="preserve"> Erica</t>
    </r>
    <r>
      <rPr>
        <sz val="8"/>
        <color rgb="FF000000"/>
        <rFont val="Calibri"/>
        <family val="2"/>
      </rPr>
      <t xml:space="preserve"> spp and </t>
    </r>
    <r>
      <rPr>
        <i/>
        <sz val="8"/>
        <color rgb="FF000000"/>
        <rFont val="Calibri"/>
        <family val="2"/>
      </rPr>
      <t xml:space="preserve">Calluna vulgaris. </t>
    </r>
    <r>
      <rPr>
        <sz val="8"/>
        <color rgb="FF000000"/>
        <rFont val="Calibri"/>
        <family val="2"/>
      </rPr>
      <t>Fails this monitoring attribute  as a mean of 19% was found against the first target and a mean of 9% for the second target, with only one stop (3% of stops) passing both of the attributes.</t>
    </r>
  </si>
  <si>
    <t xml:space="preserve">None of the following should make up more than 75% of vegetation cover: (a) dwarf-shrubs; or (b) graminoids. Fails this monitoring attribute as a mean of 84% graminoid cover was found at quadrat scale and 80% at a visible scale.  However, the dwarf shrub cover at a quadrat scale was within the target with a mean of 15% recorded.   </t>
  </si>
  <si>
    <r>
      <t xml:space="preserve">Less than 10% of the vegetation cover should consist of </t>
    </r>
    <r>
      <rPr>
        <i/>
        <sz val="8"/>
        <color rgb="FF000000"/>
        <rFont val="Calibri"/>
        <family val="2"/>
      </rPr>
      <t>Juncus effusus</t>
    </r>
    <r>
      <rPr>
        <sz val="8"/>
        <color rgb="FF000000"/>
        <rFont val="Calibri"/>
        <family val="2"/>
      </rPr>
      <t xml:space="preserve">. Passes this monitoring attribute as a mean of  less than 1% soft rush cover was found at a quadrat scale with all stops passing and a mean of 2% at a visible scale with only one stop 3% failing the monitoring target.  </t>
    </r>
  </si>
  <si>
    <t>Less than 10% of vegetation cover should be made up of bracken.  Passes this monitoring attribute as a mean of 1% bracken cover was found at a quadrat scale  Visible scale coverage is also required as part of the monitoring specification but the contracted survey has not provided this data.</t>
  </si>
  <si>
    <t>Less than 10% of vegetation cover should be made up of scattered native trees and scrub.  Passes this monitoring attribute as a mean of 2% scrub and tree cover was found at a quadrat scale and only one stop (3% of stops) failing this monitoring target. Visible scale coverage is also required as part of the monitoring specification but the contracted survey has not provided this data.</t>
  </si>
  <si>
    <t>Less than 1% of vegetation cover should be made up of non-native species, should be assessed at both visible and quadrat scale and both scales need to be passed to be favourable. Passes this monitoring attribute as a mean of 0% cover was found at a visible scale and no stops recorded non-native vegetation as present. Quadrat scale coverage is also required as part of the monitoring specification but the contracted survey has not provided this data. However, due to no non-native vegetation being recorded across the feature it is appropriate to pass this monitoring attribute.</t>
  </si>
  <si>
    <t xml:space="preserve">Less than 10% of the Sphagnum cover should be crushed, broken, and/or pulled-up. Passes this monitoring attribute as a mean of 3% disturbed sphagnum cover was found at a visible scale with only one stop (3% stops) failing the monitoring target.  </t>
  </si>
  <si>
    <t xml:space="preserve">Less than 10% of the ground should be disturbed bare ground.  Passes this monitoring attribute as a mean of  1% bare ground was found at a quadrat scaleand a mean of 2% bare earth at a visible scale, with only one stop 3% failing the monitoring target at both visible and quadrat scales.  </t>
  </si>
  <si>
    <t>The extent of eroding peat and/or mineral soil should be less than the extent of re-deposited peat and/or mineral soil and new growth of wet heath and/or bog vegetation within the feature. The contracted survey did not provide data that could be used to determine the extent of eroding as opposed to building peat/new growth wet heath. Values provided were cover of exposed peat which gave a mean of 1.5% and it is therefore appropriate given this low value and the lack of surveyor comments on this issue to assue that eroding peat is not an issue for wet heath interest feature and therefore this attribute is passed.</t>
  </si>
  <si>
    <t>WFA ASSESSMENT: The interest feature wet heath fails the whole feature assessment as for upland SSSIs all attributes must pass the stated target at the sample points, if one attribute fails then the feature fails at that sample point. To be favourable 90% of stops (sample points) must pass, for this survey 100% of sample stops failed the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</si>
</sst>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hh:mm:ss"/>
    <numFmt numFmtId="165" formatCode="mm/dd/yyyy\ hh:mm:ss.000"/>
    <numFmt numFmtId="166" formatCode="0.00000"/>
    <numFmt numFmtId="167" formatCode="0.0"/>
  </numFmts>
  <fonts count="11" x14ac:knownFonts="1">
    <font>
      <sz val="11"/>
      <color rgb="FF000000"/>
      <name val="Calibri"/>
      <family val="2"/>
    </font>
    <font>
      <b/>
      <sz val="11"/>
      <color rgb="FF000000"/>
      <name val="Calibri"/>
      <family val="2"/>
    </font>
    <font>
      <sz val="8"/>
      <color rgb="FF000000"/>
      <name val="Calibri"/>
      <family val="2"/>
    </font>
    <font>
      <b/>
      <sz val="8"/>
      <name val="Calibri"/>
      <family val="2"/>
    </font>
    <font>
      <b/>
      <sz val="11"/>
      <name val="Calibri"/>
      <family val="2"/>
    </font>
    <font>
      <b/>
      <sz val="8"/>
      <color rgb="FF000000"/>
      <name val="Calibri"/>
      <family val="2"/>
    </font>
    <font>
      <i/>
      <sz val="8"/>
      <color rgb="FF000000"/>
      <name val="Calibri"/>
      <family val="2"/>
    </font>
    <font>
      <sz val="8"/>
      <color rgb="FF000000"/>
      <name val="Cambria"/>
      <family val="1"/>
    </font>
    <font>
      <sz val="8"/>
      <name val="Calibri"/>
      <family val="2"/>
    </font>
    <font>
      <sz val="11"/>
      <name val="Calibri"/>
      <family val="2"/>
    </font>
    <font>
      <vertAlign val="superscript"/>
      <sz val="11"/>
      <color rgb="FF000000"/>
      <name val="Calibri"/>
      <family val="2"/>
    </font>
  </fonts>
  <fills count="4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2F2F2"/>
        <bgColor rgb="FF000000"/>
      </patternFill>
    </fill>
    <fill>
      <patternFill patternType="solid">
        <fgColor theme="5"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9"/>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189F7"/>
        <bgColor indexed="64"/>
      </patternFill>
    </fill>
    <fill>
      <patternFill patternType="solid">
        <fgColor theme="6"/>
        <bgColor indexed="64"/>
      </patternFill>
    </fill>
    <fill>
      <patternFill patternType="solid">
        <fgColor theme="9" tint="0.39997558519241921"/>
        <bgColor indexed="64"/>
      </patternFill>
    </fill>
    <fill>
      <patternFill patternType="solid">
        <fgColor rgb="FF29B95C"/>
        <bgColor indexed="64"/>
      </patternFill>
    </fill>
    <fill>
      <patternFill patternType="solid">
        <fgColor rgb="FFFFC0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bgColor indexed="64"/>
      </patternFill>
    </fill>
    <fill>
      <patternFill patternType="gray0625">
        <bgColor theme="0" tint="-0.14999847407452621"/>
      </patternFill>
    </fill>
    <fill>
      <patternFill patternType="gray0625">
        <bgColor theme="9" tint="0.79998168889431442"/>
      </patternFill>
    </fill>
    <fill>
      <patternFill patternType="gray0625">
        <bgColor theme="0" tint="-4.9989318521683403E-2"/>
      </patternFill>
    </fill>
    <fill>
      <patternFill patternType="solid">
        <fgColor theme="9" tint="-0.249977111117893"/>
        <bgColor indexed="64"/>
      </patternFill>
    </fill>
    <fill>
      <patternFill patternType="solid">
        <fgColor rgb="FFAAE57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975CCB"/>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4" tint="0.79998168889431442"/>
        <bgColor indexed="64"/>
      </patternFill>
    </fill>
    <fill>
      <patternFill patternType="gray0625">
        <bgColor theme="5" tint="0.79995117038483843"/>
      </patternFill>
    </fill>
    <fill>
      <patternFill patternType="gray0625">
        <bgColor theme="5" tint="0.59999389629810485"/>
      </patternFill>
    </fill>
    <fill>
      <patternFill patternType="gray0625">
        <bgColor theme="2" tint="-9.9978637043366805E-2"/>
      </patternFill>
    </fill>
    <fill>
      <patternFill patternType="solid">
        <fgColor theme="7" tint="0.39997558519241921"/>
        <bgColor indexed="64"/>
      </patternFill>
    </fill>
    <fill>
      <patternFill patternType="solid">
        <fgColor rgb="FF7030A0"/>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6373BA"/>
        <bgColor indexed="64"/>
      </patternFill>
    </fill>
    <fill>
      <patternFill patternType="gray0625">
        <bgColor theme="9" tint="0.5999938962981048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pplyBorder="0"/>
  </cellStyleXfs>
  <cellXfs count="461">
    <xf numFmtId="0" fontId="0" fillId="0" borderId="0" xfId="0"/>
    <xf numFmtId="164" fontId="0" fillId="0" borderId="0" xfId="0" applyNumberFormat="1"/>
    <xf numFmtId="165" fontId="0" fillId="0" borderId="0" xfId="0" applyNumberFormat="1"/>
    <xf numFmtId="22" fontId="0" fillId="0" borderId="0" xfId="0" applyNumberFormat="1"/>
    <xf numFmtId="0" fontId="0" fillId="0" borderId="1" xfId="0" applyBorder="1"/>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0" borderId="1" xfId="0" applyBorder="1" applyAlignment="1">
      <alignment horizontal="center"/>
    </xf>
    <xf numFmtId="0" fontId="0" fillId="4" borderId="1" xfId="0" applyFill="1" applyBorder="1" applyAlignment="1">
      <alignment horizontal="center" vertical="center" wrapText="1"/>
    </xf>
    <xf numFmtId="0" fontId="0" fillId="5" borderId="1" xfId="0" applyFill="1" applyBorder="1" applyAlignment="1">
      <alignment horizontal="center"/>
    </xf>
    <xf numFmtId="0" fontId="0" fillId="5" borderId="1" xfId="0" applyFill="1" applyBorder="1"/>
    <xf numFmtId="0" fontId="0" fillId="0" borderId="1" xfId="0" applyBorder="1" applyAlignment="1">
      <alignment horizontal="right"/>
    </xf>
    <xf numFmtId="0" fontId="1" fillId="6" borderId="1" xfId="0" applyFont="1"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xf numFmtId="0" fontId="0" fillId="7" borderId="1" xfId="0" applyFill="1" applyBorder="1"/>
    <xf numFmtId="9" fontId="0" fillId="7" borderId="1" xfId="0" applyNumberFormat="1" applyFill="1" applyBorder="1"/>
    <xf numFmtId="0" fontId="0" fillId="0" borderId="1" xfId="0" applyBorder="1" applyAlignment="1">
      <alignment horizontal="right" vertical="center"/>
    </xf>
    <xf numFmtId="0" fontId="0" fillId="8" borderId="1" xfId="0" applyFill="1" applyBorder="1"/>
    <xf numFmtId="9" fontId="0" fillId="8" borderId="1" xfId="0" applyNumberFormat="1" applyFill="1" applyBorder="1"/>
    <xf numFmtId="166" fontId="0" fillId="2" borderId="1" xfId="0" applyNumberFormat="1" applyFill="1" applyBorder="1" applyAlignment="1">
      <alignment horizontal="left" vertical="center" wrapText="1"/>
    </xf>
    <xf numFmtId="166" fontId="0" fillId="2" borderId="1" xfId="0" applyNumberFormat="1" applyFill="1" applyBorder="1" applyAlignment="1">
      <alignment horizontal="center" vertical="center" wrapText="1"/>
    </xf>
    <xf numFmtId="166" fontId="0" fillId="0" borderId="1" xfId="0" applyNumberFormat="1" applyBorder="1"/>
    <xf numFmtId="0" fontId="0" fillId="9"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 fillId="2" borderId="3" xfId="0" applyFont="1" applyFill="1" applyBorder="1" applyAlignment="1">
      <alignment horizontal="center" vertical="center" wrapText="1"/>
    </xf>
    <xf numFmtId="0" fontId="0" fillId="4" borderId="0" xfId="0" applyFill="1"/>
    <xf numFmtId="0" fontId="1" fillId="3" borderId="1" xfId="0" applyFont="1" applyFill="1" applyBorder="1" applyAlignment="1">
      <alignment horizontal="center" vertical="center" wrapText="1"/>
    </xf>
    <xf numFmtId="0" fontId="0" fillId="2" borderId="1" xfId="0" applyFill="1" applyBorder="1" applyAlignment="1">
      <alignment horizontal="left" vertical="center"/>
    </xf>
    <xf numFmtId="0" fontId="0" fillId="2" borderId="1" xfId="0" applyFill="1" applyBorder="1" applyAlignment="1">
      <alignment vertical="center"/>
    </xf>
    <xf numFmtId="166" fontId="0" fillId="0" borderId="1" xfId="0" applyNumberFormat="1" applyBorder="1" applyAlignment="1">
      <alignment vertical="center"/>
    </xf>
    <xf numFmtId="0" fontId="0" fillId="2" borderId="1" xfId="0" applyFill="1" applyBorder="1" applyAlignment="1">
      <alignment horizontal="right"/>
    </xf>
    <xf numFmtId="166" fontId="0" fillId="2" borderId="1" xfId="0" applyNumberFormat="1" applyFill="1" applyBorder="1" applyAlignment="1">
      <alignment vertical="center"/>
    </xf>
    <xf numFmtId="0" fontId="0" fillId="0" borderId="1" xfId="0" applyBorder="1" applyAlignment="1">
      <alignment horizontal="left"/>
    </xf>
    <xf numFmtId="0" fontId="1" fillId="9" borderId="1" xfId="0" applyFont="1" applyFill="1" applyBorder="1" applyAlignment="1">
      <alignment horizontal="center" vertical="center" wrapText="1"/>
    </xf>
    <xf numFmtId="0" fontId="0" fillId="9" borderId="1" xfId="0" applyFill="1" applyBorder="1" applyAlignment="1">
      <alignment horizontal="center"/>
    </xf>
    <xf numFmtId="0" fontId="0" fillId="2" borderId="1" xfId="0" applyFill="1" applyBorder="1" applyAlignment="1">
      <alignment horizontal="left"/>
    </xf>
    <xf numFmtId="166" fontId="0" fillId="10" borderId="1" xfId="0" applyNumberFormat="1" applyFill="1" applyBorder="1" applyAlignment="1">
      <alignment horizontal="center" vertical="center"/>
    </xf>
    <xf numFmtId="166" fontId="0" fillId="2" borderId="1" xfId="0" applyNumberFormat="1" applyFill="1" applyBorder="1" applyAlignment="1">
      <alignment horizontal="center" vertical="center"/>
    </xf>
    <xf numFmtId="0" fontId="0" fillId="2" borderId="1" xfId="0" applyFill="1" applyBorder="1"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right" wrapText="1"/>
    </xf>
    <xf numFmtId="0" fontId="0" fillId="7" borderId="1" xfId="0" applyFill="1" applyBorder="1" applyAlignment="1">
      <alignment horizontal="center"/>
    </xf>
    <xf numFmtId="9" fontId="0" fillId="7" borderId="1" xfId="0" applyNumberFormat="1" applyFill="1" applyBorder="1" applyAlignment="1">
      <alignment horizontal="center"/>
    </xf>
    <xf numFmtId="1" fontId="0" fillId="2" borderId="1" xfId="0" applyNumberFormat="1" applyFill="1" applyBorder="1" applyAlignment="1">
      <alignment horizontal="center" vertical="center" wrapText="1"/>
    </xf>
    <xf numFmtId="1" fontId="0" fillId="2" borderId="3" xfId="0" applyNumberFormat="1" applyFill="1" applyBorder="1" applyAlignment="1">
      <alignment horizontal="center" vertical="center" wrapText="1"/>
    </xf>
    <xf numFmtId="1" fontId="0" fillId="0" borderId="1" xfId="0" applyNumberFormat="1" applyBorder="1"/>
    <xf numFmtId="0" fontId="0" fillId="5" borderId="0" xfId="0" applyFill="1"/>
    <xf numFmtId="9" fontId="0" fillId="0" borderId="1" xfId="0" applyNumberFormat="1" applyBorder="1"/>
    <xf numFmtId="1" fontId="0" fillId="0" borderId="1" xfId="0" applyNumberFormat="1" applyBorder="1" applyAlignment="1">
      <alignment horizontal="center"/>
    </xf>
    <xf numFmtId="166" fontId="0" fillId="2" borderId="1" xfId="0" applyNumberFormat="1" applyFill="1" applyBorder="1"/>
    <xf numFmtId="1" fontId="0" fillId="2" borderId="1" xfId="0" applyNumberFormat="1" applyFill="1" applyBorder="1"/>
    <xf numFmtId="167" fontId="0" fillId="0" borderId="1" xfId="0" applyNumberFormat="1" applyBorder="1"/>
    <xf numFmtId="167" fontId="0" fillId="11" borderId="1" xfId="0" applyNumberFormat="1" applyFill="1" applyBorder="1"/>
    <xf numFmtId="0" fontId="0" fillId="11" borderId="1" xfId="0" applyFill="1" applyBorder="1"/>
    <xf numFmtId="0" fontId="2" fillId="0" borderId="1" xfId="0" applyFont="1" applyBorder="1" applyAlignment="1">
      <alignment wrapText="1"/>
    </xf>
    <xf numFmtId="0" fontId="0" fillId="12" borderId="1" xfId="0" applyFill="1" applyBorder="1"/>
    <xf numFmtId="167" fontId="0" fillId="12" borderId="1" xfId="0" applyNumberFormat="1" applyFill="1" applyBorder="1"/>
    <xf numFmtId="167" fontId="0" fillId="10" borderId="1" xfId="0" applyNumberFormat="1" applyFill="1" applyBorder="1"/>
    <xf numFmtId="0" fontId="0" fillId="19" borderId="1" xfId="0" applyFill="1" applyBorder="1" applyAlignment="1">
      <alignment horizontal="center" vertical="center" wrapText="1"/>
    </xf>
    <xf numFmtId="167" fontId="1" fillId="0" borderId="1" xfId="0" applyNumberFormat="1" applyFont="1" applyBorder="1"/>
    <xf numFmtId="167" fontId="1" fillId="11" borderId="1" xfId="0" applyNumberFormat="1" applyFont="1" applyFill="1" applyBorder="1"/>
    <xf numFmtId="0" fontId="2" fillId="10" borderId="1" xfId="0" applyFont="1" applyFill="1" applyBorder="1" applyAlignment="1">
      <alignment wrapText="1"/>
    </xf>
    <xf numFmtId="167" fontId="1" fillId="12" borderId="1" xfId="0" applyNumberFormat="1" applyFont="1" applyFill="1" applyBorder="1" applyAlignment="1">
      <alignment horizontal="center"/>
    </xf>
    <xf numFmtId="9" fontId="0" fillId="11" borderId="1" xfId="0" applyNumberFormat="1" applyFill="1" applyBorder="1"/>
    <xf numFmtId="0" fontId="0" fillId="20" borderId="3" xfId="0" applyFill="1" applyBorder="1" applyAlignment="1">
      <alignment horizontal="center" vertical="center" wrapText="1"/>
    </xf>
    <xf numFmtId="0" fontId="0" fillId="20" borderId="1" xfId="0" applyFill="1" applyBorder="1" applyAlignment="1">
      <alignment horizontal="center" vertical="center" wrapText="1"/>
    </xf>
    <xf numFmtId="167" fontId="1" fillId="21" borderId="1" xfId="0" applyNumberFormat="1" applyFont="1" applyFill="1" applyBorder="1"/>
    <xf numFmtId="0" fontId="0" fillId="21" borderId="1" xfId="0" applyFill="1" applyBorder="1"/>
    <xf numFmtId="167" fontId="1" fillId="12" borderId="1" xfId="0" applyNumberFormat="1" applyFont="1" applyFill="1" applyBorder="1"/>
    <xf numFmtId="0" fontId="0" fillId="12" borderId="1" xfId="0" applyFill="1" applyBorder="1" applyAlignment="1">
      <alignment horizontal="center"/>
    </xf>
    <xf numFmtId="0" fontId="0" fillId="23"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1" borderId="1" xfId="0" applyFill="1" applyBorder="1" applyAlignment="1">
      <alignment horizontal="center"/>
    </xf>
    <xf numFmtId="9" fontId="0" fillId="11" borderId="1" xfId="0" applyNumberFormat="1" applyFill="1" applyBorder="1" applyAlignment="1">
      <alignment horizontal="center"/>
    </xf>
    <xf numFmtId="9" fontId="0" fillId="12" borderId="1" xfId="0" applyNumberFormat="1" applyFill="1" applyBorder="1"/>
    <xf numFmtId="0" fontId="0" fillId="15" borderId="1" xfId="0" applyFill="1" applyBorder="1" applyAlignment="1">
      <alignment horizontal="center" vertical="center" wrapText="1"/>
    </xf>
    <xf numFmtId="167" fontId="4" fillId="0" borderId="1" xfId="0" applyNumberFormat="1" applyFont="1" applyBorder="1"/>
    <xf numFmtId="0" fontId="2" fillId="0" borderId="1" xfId="0" applyFont="1" applyBorder="1"/>
    <xf numFmtId="0" fontId="0" fillId="27" borderId="1" xfId="0" applyFill="1" applyBorder="1" applyAlignment="1">
      <alignment horizontal="center" vertical="center" wrapText="1"/>
    </xf>
    <xf numFmtId="0" fontId="0" fillId="28" borderId="1" xfId="0" applyFill="1" applyBorder="1" applyAlignment="1">
      <alignment horizontal="center" vertical="center" wrapText="1"/>
    </xf>
    <xf numFmtId="0" fontId="0" fillId="26" borderId="4" xfId="0" applyFill="1" applyBorder="1" applyAlignment="1">
      <alignment horizontal="left" vertical="center" wrapText="1"/>
    </xf>
    <xf numFmtId="0" fontId="0" fillId="26" borderId="1" xfId="0" applyFill="1" applyBorder="1" applyAlignment="1">
      <alignment horizontal="center" vertical="center" wrapText="1"/>
    </xf>
    <xf numFmtId="167" fontId="4" fillId="12" borderId="1" xfId="0" applyNumberFormat="1" applyFont="1" applyFill="1" applyBorder="1"/>
    <xf numFmtId="0" fontId="0" fillId="10" borderId="1" xfId="0" applyFill="1" applyBorder="1"/>
    <xf numFmtId="0" fontId="0" fillId="22" borderId="1" xfId="0" applyFill="1" applyBorder="1"/>
    <xf numFmtId="9" fontId="0" fillId="22" borderId="1" xfId="0" applyNumberFormat="1" applyFill="1" applyBorder="1"/>
    <xf numFmtId="0" fontId="0" fillId="12" borderId="1" xfId="0" applyFill="1" applyBorder="1" applyAlignment="1">
      <alignment horizontal="center" vertical="center" wrapText="1"/>
    </xf>
    <xf numFmtId="0" fontId="0" fillId="30" borderId="1" xfId="0" applyFill="1" applyBorder="1" applyAlignment="1">
      <alignment horizontal="center" vertical="center" wrapText="1"/>
    </xf>
    <xf numFmtId="0" fontId="0" fillId="31" borderId="1" xfId="0" applyFill="1" applyBorder="1" applyAlignment="1">
      <alignment horizontal="center" vertical="center" wrapText="1"/>
    </xf>
    <xf numFmtId="0" fontId="0" fillId="32" borderId="1" xfId="0" applyFill="1" applyBorder="1" applyAlignment="1">
      <alignment horizontal="center" vertical="center" wrapText="1"/>
    </xf>
    <xf numFmtId="0" fontId="0" fillId="21" borderId="1" xfId="0" applyFill="1" applyBorder="1" applyAlignment="1">
      <alignment horizontal="center" vertical="center" wrapText="1"/>
    </xf>
    <xf numFmtId="0" fontId="0" fillId="7" borderId="1" xfId="0" applyFill="1" applyBorder="1" applyAlignment="1">
      <alignment horizontal="center" vertical="center" wrapText="1"/>
    </xf>
    <xf numFmtId="0" fontId="1" fillId="10" borderId="6" xfId="0" applyFont="1" applyFill="1" applyBorder="1"/>
    <xf numFmtId="0" fontId="1" fillId="10" borderId="7" xfId="0" applyFont="1" applyFill="1" applyBorder="1"/>
    <xf numFmtId="0" fontId="1" fillId="10" borderId="1" xfId="0" applyFont="1" applyFill="1" applyBorder="1"/>
    <xf numFmtId="0" fontId="2" fillId="10" borderId="1" xfId="0" applyFont="1" applyFill="1" applyBorder="1"/>
    <xf numFmtId="0" fontId="0" fillId="8" borderId="2" xfId="0" applyFill="1" applyBorder="1" applyAlignment="1">
      <alignment horizontal="center" vertical="center" wrapText="1"/>
    </xf>
    <xf numFmtId="0" fontId="0" fillId="34" borderId="1" xfId="0" applyFill="1" applyBorder="1" applyAlignment="1">
      <alignment horizontal="center" vertical="center" wrapText="1"/>
    </xf>
    <xf numFmtId="0" fontId="0" fillId="35" borderId="1" xfId="0" applyFill="1" applyBorder="1" applyAlignment="1">
      <alignment horizontal="center" vertical="center" wrapText="1"/>
    </xf>
    <xf numFmtId="0" fontId="0" fillId="35" borderId="1" xfId="0" applyFill="1" applyBorder="1" applyAlignment="1">
      <alignment vertical="center" wrapText="1"/>
    </xf>
    <xf numFmtId="0" fontId="0" fillId="34" borderId="1" xfId="0" applyFill="1" applyBorder="1" applyAlignment="1">
      <alignment vertical="center" wrapText="1"/>
    </xf>
    <xf numFmtId="0" fontId="0" fillId="14" borderId="1" xfId="0" applyFill="1" applyBorder="1" applyAlignment="1">
      <alignment horizontal="center" vertical="center" wrapText="1"/>
    </xf>
    <xf numFmtId="0" fontId="0" fillId="37" borderId="1" xfId="0" applyFill="1" applyBorder="1" applyAlignment="1">
      <alignment horizontal="center" vertical="center" wrapText="1"/>
    </xf>
    <xf numFmtId="0" fontId="0" fillId="38" borderId="1" xfId="0" applyFill="1" applyBorder="1" applyAlignment="1">
      <alignment horizontal="center" vertical="center" wrapText="1"/>
    </xf>
    <xf numFmtId="0" fontId="0" fillId="39" borderId="1" xfId="0" applyFill="1" applyBorder="1" applyAlignment="1">
      <alignment horizontal="center" vertical="center" wrapText="1"/>
    </xf>
    <xf numFmtId="0" fontId="0" fillId="36" borderId="1" xfId="0" applyFill="1" applyBorder="1" applyAlignment="1">
      <alignment horizontal="center" vertical="center" wrapText="1"/>
    </xf>
    <xf numFmtId="0" fontId="0" fillId="35" borderId="1" xfId="0" applyFill="1" applyBorder="1"/>
    <xf numFmtId="0" fontId="0" fillId="35" borderId="1" xfId="0" applyFill="1" applyBorder="1" applyAlignment="1">
      <alignment horizontal="center"/>
    </xf>
    <xf numFmtId="9" fontId="0" fillId="21" borderId="1" xfId="0" applyNumberFormat="1" applyFill="1" applyBorder="1"/>
    <xf numFmtId="0" fontId="0" fillId="24" borderId="1" xfId="0" applyFill="1" applyBorder="1" applyAlignment="1">
      <alignment horizontal="center" vertical="center" wrapText="1"/>
    </xf>
    <xf numFmtId="0" fontId="0" fillId="40" borderId="1" xfId="0" applyFill="1" applyBorder="1" applyAlignment="1">
      <alignment horizontal="center" vertical="center" wrapText="1"/>
    </xf>
    <xf numFmtId="0" fontId="0" fillId="41" borderId="1" xfId="0" applyFill="1" applyBorder="1" applyAlignment="1">
      <alignment horizontal="center" vertical="center" wrapText="1"/>
    </xf>
    <xf numFmtId="0" fontId="1" fillId="0" borderId="1" xfId="0" applyFont="1" applyBorder="1"/>
    <xf numFmtId="0" fontId="0" fillId="8" borderId="1" xfId="0" applyFill="1" applyBorder="1" applyAlignment="1">
      <alignment horizontal="center" vertical="center" wrapText="1"/>
    </xf>
    <xf numFmtId="0" fontId="0" fillId="43" borderId="3" xfId="0" applyFill="1" applyBorder="1" applyAlignment="1">
      <alignment horizontal="center" vertical="center" wrapText="1"/>
    </xf>
    <xf numFmtId="0" fontId="0" fillId="43" borderId="1" xfId="0" applyFill="1" applyBorder="1" applyAlignment="1">
      <alignment horizontal="center" vertical="center" wrapText="1"/>
    </xf>
    <xf numFmtId="0" fontId="0" fillId="44" borderId="1" xfId="0" applyFill="1" applyBorder="1" applyAlignment="1">
      <alignment horizontal="center" vertical="center" wrapText="1"/>
    </xf>
    <xf numFmtId="0" fontId="0" fillId="29" borderId="1" xfId="0" applyFill="1" applyBorder="1" applyAlignment="1">
      <alignment horizontal="center" vertical="center" wrapText="1"/>
    </xf>
    <xf numFmtId="0" fontId="7" fillId="42" borderId="9" xfId="0" applyFont="1" applyFill="1" applyBorder="1"/>
    <xf numFmtId="0" fontId="7" fillId="42" borderId="10" xfId="0" applyFont="1" applyFill="1" applyBorder="1"/>
    <xf numFmtId="0" fontId="0" fillId="17" borderId="1" xfId="0" applyFill="1" applyBorder="1" applyAlignment="1">
      <alignment horizontal="center" vertical="center" wrapText="1"/>
    </xf>
    <xf numFmtId="0" fontId="0" fillId="46" borderId="1" xfId="0" applyFill="1" applyBorder="1" applyAlignment="1">
      <alignment horizontal="center" vertical="center" wrapText="1"/>
    </xf>
    <xf numFmtId="0" fontId="0" fillId="25" borderId="1" xfId="0" applyFill="1" applyBorder="1" applyAlignment="1">
      <alignment horizontal="center" vertical="center" wrapText="1"/>
    </xf>
    <xf numFmtId="0" fontId="1" fillId="12" borderId="1" xfId="0" applyFont="1" applyFill="1" applyBorder="1"/>
    <xf numFmtId="0" fontId="0" fillId="16" borderId="1" xfId="0" applyFill="1" applyBorder="1" applyAlignment="1">
      <alignment horizontal="center" vertical="center" wrapText="1"/>
    </xf>
    <xf numFmtId="0" fontId="1" fillId="11" borderId="1" xfId="0" applyFont="1" applyFill="1" applyBorder="1"/>
    <xf numFmtId="9" fontId="0" fillId="10" borderId="1" xfId="0" applyNumberFormat="1" applyFill="1" applyBorder="1"/>
    <xf numFmtId="0" fontId="0" fillId="43" borderId="1" xfId="0" applyFill="1" applyBorder="1"/>
    <xf numFmtId="0" fontId="0" fillId="22" borderId="1" xfId="0" applyFill="1" applyBorder="1" applyAlignment="1">
      <alignment horizontal="center"/>
    </xf>
    <xf numFmtId="9" fontId="0" fillId="22" borderId="1" xfId="0" applyNumberFormat="1" applyFill="1" applyBorder="1" applyAlignment="1">
      <alignment horizontal="center"/>
    </xf>
    <xf numFmtId="0" fontId="0" fillId="10" borderId="1" xfId="0" applyFill="1" applyBorder="1" applyAlignment="1">
      <alignment horizontal="center" vertical="center"/>
    </xf>
    <xf numFmtId="0" fontId="0" fillId="0" borderId="0" xfId="0" applyBorder="1"/>
    <xf numFmtId="0" fontId="3" fillId="11" borderId="5" xfId="0" applyFont="1" applyFill="1" applyBorder="1" applyAlignment="1">
      <alignment wrapText="1"/>
    </xf>
    <xf numFmtId="0" fontId="3" fillId="11" borderId="11" xfId="0" applyFont="1" applyFill="1" applyBorder="1" applyAlignment="1">
      <alignment wrapText="1"/>
    </xf>
    <xf numFmtId="0" fontId="4" fillId="11" borderId="6" xfId="0" applyFont="1" applyFill="1" applyBorder="1" applyAlignment="1">
      <alignment wrapText="1"/>
    </xf>
    <xf numFmtId="0" fontId="3" fillId="11" borderId="7" xfId="0" applyFont="1" applyFill="1" applyBorder="1" applyAlignment="1">
      <alignment wrapText="1"/>
    </xf>
    <xf numFmtId="0" fontId="3" fillId="11" borderId="0" xfId="0" applyFont="1" applyFill="1" applyBorder="1" applyAlignment="1">
      <alignment wrapText="1"/>
    </xf>
    <xf numFmtId="0" fontId="4" fillId="11" borderId="8" xfId="0" applyFont="1" applyFill="1" applyBorder="1" applyAlignment="1">
      <alignment wrapText="1"/>
    </xf>
    <xf numFmtId="0" fontId="3" fillId="11" borderId="9" xfId="0" applyFont="1" applyFill="1" applyBorder="1" applyAlignment="1">
      <alignment wrapText="1"/>
    </xf>
    <xf numFmtId="0" fontId="3" fillId="11" borderId="12" xfId="0" applyFont="1" applyFill="1" applyBorder="1" applyAlignment="1">
      <alignment wrapText="1"/>
    </xf>
    <xf numFmtId="0" fontId="4" fillId="11" borderId="10" xfId="0" applyFont="1" applyFill="1" applyBorder="1" applyAlignment="1">
      <alignment wrapText="1"/>
    </xf>
    <xf numFmtId="0" fontId="0" fillId="17" borderId="2" xfId="0" applyFill="1" applyBorder="1" applyAlignment="1">
      <alignment horizontal="left" vertical="center" wrapText="1"/>
    </xf>
    <xf numFmtId="0" fontId="0" fillId="17" borderId="4" xfId="0" applyFill="1" applyBorder="1" applyAlignment="1">
      <alignment horizontal="left" vertical="center" wrapText="1"/>
    </xf>
    <xf numFmtId="0" fontId="0" fillId="17" borderId="3" xfId="0" applyFill="1" applyBorder="1" applyAlignment="1">
      <alignment horizontal="left" vertical="center" wrapText="1"/>
    </xf>
    <xf numFmtId="0" fontId="0" fillId="7" borderId="2" xfId="0" applyFill="1" applyBorder="1" applyAlignment="1">
      <alignment horizontal="left" vertical="center" wrapText="1"/>
    </xf>
    <xf numFmtId="0" fontId="0" fillId="7" borderId="4" xfId="0" applyFill="1" applyBorder="1" applyAlignment="1">
      <alignment horizontal="left" vertical="center" wrapText="1"/>
    </xf>
    <xf numFmtId="0" fontId="0" fillId="7" borderId="3" xfId="0" applyFill="1" applyBorder="1" applyAlignment="1">
      <alignment horizontal="left" vertical="center" wrapText="1"/>
    </xf>
    <xf numFmtId="0" fontId="0" fillId="19" borderId="2" xfId="0" applyFill="1" applyBorder="1" applyAlignment="1">
      <alignment horizontal="left" vertical="center" wrapText="1"/>
    </xf>
    <xf numFmtId="0" fontId="0" fillId="19" borderId="4" xfId="0" applyFill="1" applyBorder="1" applyAlignment="1">
      <alignment horizontal="left" vertical="center" wrapText="1"/>
    </xf>
    <xf numFmtId="0" fontId="0" fillId="19" borderId="3" xfId="0" applyFill="1" applyBorder="1" applyAlignment="1">
      <alignment horizontal="left" vertical="center" wrapText="1"/>
    </xf>
    <xf numFmtId="0" fontId="0" fillId="13" borderId="2" xfId="0" applyFill="1" applyBorder="1" applyAlignment="1">
      <alignment horizontal="left" vertical="center" wrapText="1"/>
    </xf>
    <xf numFmtId="0" fontId="0" fillId="13" borderId="4" xfId="0" applyFill="1" applyBorder="1" applyAlignment="1">
      <alignment horizontal="left" vertical="center" wrapText="1"/>
    </xf>
    <xf numFmtId="0" fontId="0" fillId="13" borderId="3" xfId="0" applyFill="1" applyBorder="1" applyAlignment="1">
      <alignment horizontal="left" vertical="center" wrapText="1"/>
    </xf>
    <xf numFmtId="0" fontId="2" fillId="11" borderId="5" xfId="0" applyFont="1" applyFill="1" applyBorder="1" applyAlignment="1">
      <alignment wrapText="1"/>
    </xf>
    <xf numFmtId="0" fontId="2" fillId="11" borderId="6" xfId="0" applyFont="1" applyFill="1" applyBorder="1" applyAlignment="1">
      <alignment wrapText="1"/>
    </xf>
    <xf numFmtId="0" fontId="2" fillId="11" borderId="7" xfId="0" applyFont="1" applyFill="1" applyBorder="1" applyAlignment="1">
      <alignment wrapText="1"/>
    </xf>
    <xf numFmtId="0" fontId="2" fillId="11" borderId="8" xfId="0" applyFont="1" applyFill="1" applyBorder="1" applyAlignment="1">
      <alignment wrapText="1"/>
    </xf>
    <xf numFmtId="0" fontId="0" fillId="11" borderId="7" xfId="0" applyFill="1" applyBorder="1"/>
    <xf numFmtId="0" fontId="0" fillId="11" borderId="8" xfId="0" applyFill="1" applyBorder="1"/>
    <xf numFmtId="0" fontId="0" fillId="11" borderId="9" xfId="0" applyFill="1" applyBorder="1"/>
    <xf numFmtId="0" fontId="0" fillId="11" borderId="10" xfId="0" applyFill="1" applyBorder="1"/>
    <xf numFmtId="0" fontId="2" fillId="12" borderId="5" xfId="0" applyFont="1" applyFill="1" applyBorder="1" applyAlignment="1">
      <alignment vertical="top" wrapText="1"/>
    </xf>
    <xf numFmtId="0" fontId="2" fillId="12" borderId="11" xfId="0" applyFont="1" applyFill="1" applyBorder="1" applyAlignment="1">
      <alignment vertical="top" wrapText="1"/>
    </xf>
    <xf numFmtId="0" fontId="2" fillId="12" borderId="6" xfId="0" applyFont="1" applyFill="1" applyBorder="1" applyAlignment="1">
      <alignment vertical="top" wrapText="1"/>
    </xf>
    <xf numFmtId="0" fontId="2" fillId="12" borderId="7" xfId="0" applyFont="1" applyFill="1" applyBorder="1" applyAlignment="1">
      <alignment vertical="top" wrapText="1"/>
    </xf>
    <xf numFmtId="0" fontId="2" fillId="12" borderId="0" xfId="0" applyFont="1" applyFill="1" applyAlignment="1">
      <alignment vertical="top" wrapText="1"/>
    </xf>
    <xf numFmtId="0" fontId="2" fillId="12" borderId="8" xfId="0" applyFont="1" applyFill="1" applyBorder="1" applyAlignment="1">
      <alignment vertical="top" wrapText="1"/>
    </xf>
    <xf numFmtId="0" fontId="2" fillId="12" borderId="9" xfId="0" applyFont="1" applyFill="1" applyBorder="1" applyAlignment="1">
      <alignment vertical="top" wrapText="1"/>
    </xf>
    <xf numFmtId="0" fontId="2" fillId="12" borderId="12" xfId="0" applyFont="1" applyFill="1" applyBorder="1" applyAlignment="1">
      <alignment vertical="top" wrapText="1"/>
    </xf>
    <xf numFmtId="0" fontId="2" fillId="12" borderId="10" xfId="0" applyFont="1" applyFill="1" applyBorder="1" applyAlignment="1">
      <alignment vertical="top" wrapText="1"/>
    </xf>
    <xf numFmtId="0" fontId="2" fillId="12" borderId="5" xfId="0" applyFont="1" applyFill="1" applyBorder="1" applyAlignment="1">
      <alignment wrapText="1"/>
    </xf>
    <xf numFmtId="0" fontId="2" fillId="12" borderId="11" xfId="0" applyFont="1" applyFill="1" applyBorder="1" applyAlignment="1">
      <alignment wrapText="1"/>
    </xf>
    <xf numFmtId="0" fontId="2" fillId="12" borderId="6" xfId="0" applyFont="1" applyFill="1" applyBorder="1" applyAlignment="1">
      <alignment wrapText="1"/>
    </xf>
    <xf numFmtId="0" fontId="2" fillId="12" borderId="7" xfId="0" applyFont="1" applyFill="1" applyBorder="1" applyAlignment="1">
      <alignment wrapText="1"/>
    </xf>
    <xf numFmtId="0" fontId="2" fillId="12" borderId="0" xfId="0" applyFont="1" applyFill="1" applyAlignment="1">
      <alignment wrapText="1"/>
    </xf>
    <xf numFmtId="0" fontId="2" fillId="12" borderId="8" xfId="0" applyFont="1" applyFill="1" applyBorder="1" applyAlignment="1">
      <alignment wrapText="1"/>
    </xf>
    <xf numFmtId="0" fontId="2" fillId="12" borderId="9" xfId="0" applyFont="1" applyFill="1" applyBorder="1" applyAlignment="1">
      <alignment wrapText="1"/>
    </xf>
    <xf numFmtId="0" fontId="2" fillId="12" borderId="12" xfId="0" applyFont="1" applyFill="1" applyBorder="1" applyAlignment="1">
      <alignment wrapText="1"/>
    </xf>
    <xf numFmtId="0" fontId="2" fillId="12" borderId="10" xfId="0" applyFont="1" applyFill="1" applyBorder="1" applyAlignment="1">
      <alignment wrapText="1"/>
    </xf>
    <xf numFmtId="0" fontId="2" fillId="22" borderId="5" xfId="0" applyFont="1" applyFill="1" applyBorder="1" applyAlignment="1">
      <alignment wrapText="1"/>
    </xf>
    <xf numFmtId="0" fontId="2" fillId="22" borderId="11" xfId="0" applyFont="1" applyFill="1" applyBorder="1" applyAlignment="1">
      <alignment wrapText="1"/>
    </xf>
    <xf numFmtId="0" fontId="2" fillId="22" borderId="6" xfId="0" applyFont="1" applyFill="1" applyBorder="1" applyAlignment="1">
      <alignment wrapText="1"/>
    </xf>
    <xf numFmtId="0" fontId="2" fillId="22" borderId="9" xfId="0" applyFont="1" applyFill="1" applyBorder="1" applyAlignment="1">
      <alignment wrapText="1"/>
    </xf>
    <xf numFmtId="0" fontId="2" fillId="22" borderId="12" xfId="0" applyFont="1" applyFill="1" applyBorder="1" applyAlignment="1">
      <alignment wrapText="1"/>
    </xf>
    <xf numFmtId="0" fontId="2" fillId="22" borderId="10" xfId="0" applyFont="1" applyFill="1" applyBorder="1" applyAlignment="1">
      <alignment wrapText="1"/>
    </xf>
    <xf numFmtId="0" fontId="0" fillId="11" borderId="6" xfId="0" applyFill="1" applyBorder="1" applyAlignment="1">
      <alignment wrapText="1"/>
    </xf>
    <xf numFmtId="0" fontId="0" fillId="11" borderId="7" xfId="0" applyFill="1" applyBorder="1" applyAlignment="1">
      <alignment wrapText="1"/>
    </xf>
    <xf numFmtId="0" fontId="0" fillId="11" borderId="8" xfId="0" applyFill="1" applyBorder="1" applyAlignment="1">
      <alignment wrapText="1"/>
    </xf>
    <xf numFmtId="0" fontId="0" fillId="11" borderId="9" xfId="0" applyFill="1" applyBorder="1" applyAlignment="1">
      <alignment wrapText="1"/>
    </xf>
    <xf numFmtId="0" fontId="0" fillId="11" borderId="10" xfId="0" applyFill="1" applyBorder="1" applyAlignment="1">
      <alignment wrapText="1"/>
    </xf>
    <xf numFmtId="0" fontId="0" fillId="12" borderId="9" xfId="0" applyFill="1" applyBorder="1" applyAlignment="1">
      <alignment wrapText="1"/>
    </xf>
    <xf numFmtId="0" fontId="0" fillId="12" borderId="10" xfId="0" applyFill="1" applyBorder="1" applyAlignment="1">
      <alignment wrapText="1"/>
    </xf>
    <xf numFmtId="0" fontId="0" fillId="11" borderId="11" xfId="0" applyFill="1" applyBorder="1" applyAlignment="1">
      <alignment wrapText="1"/>
    </xf>
    <xf numFmtId="0" fontId="0" fillId="11" borderId="0" xfId="0" applyFill="1" applyAlignment="1">
      <alignment wrapText="1"/>
    </xf>
    <xf numFmtId="0" fontId="0" fillId="11" borderId="12" xfId="0" applyFill="1" applyBorder="1" applyAlignment="1">
      <alignment wrapText="1"/>
    </xf>
    <xf numFmtId="0" fontId="2" fillId="12" borderId="0" xfId="0" applyFont="1" applyFill="1" applyBorder="1" applyAlignment="1">
      <alignment wrapText="1"/>
    </xf>
    <xf numFmtId="0" fontId="0" fillId="12" borderId="12" xfId="0" applyFill="1" applyBorder="1" applyAlignment="1">
      <alignment wrapText="1"/>
    </xf>
    <xf numFmtId="0" fontId="1" fillId="18" borderId="2" xfId="0" applyFont="1" applyFill="1" applyBorder="1" applyAlignment="1">
      <alignment horizontal="center"/>
    </xf>
    <xf numFmtId="0" fontId="1" fillId="18" borderId="4" xfId="0" applyFont="1" applyFill="1" applyBorder="1" applyAlignment="1">
      <alignment horizontal="center"/>
    </xf>
    <xf numFmtId="0" fontId="1" fillId="18" borderId="3" xfId="0" applyFont="1" applyFill="1" applyBorder="1" applyAlignment="1">
      <alignment horizontal="center"/>
    </xf>
    <xf numFmtId="0" fontId="0" fillId="11" borderId="0" xfId="0" applyFill="1" applyBorder="1" applyAlignment="1">
      <alignment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12" borderId="2" xfId="0" applyFill="1" applyBorder="1" applyAlignment="1">
      <alignment horizontal="left" vertical="center" wrapText="1"/>
    </xf>
    <xf numFmtId="0" fontId="0" fillId="12" borderId="4" xfId="0" applyFill="1" applyBorder="1" applyAlignment="1">
      <alignment horizontal="left" vertical="center" wrapText="1"/>
    </xf>
    <xf numFmtId="0" fontId="0" fillId="12" borderId="3" xfId="0" applyFill="1" applyBorder="1" applyAlignment="1">
      <alignment horizontal="left" vertical="center" wrapText="1"/>
    </xf>
    <xf numFmtId="0" fontId="0" fillId="30" borderId="2" xfId="0" applyFill="1" applyBorder="1" applyAlignment="1">
      <alignment horizontal="center" vertical="center" wrapText="1"/>
    </xf>
    <xf numFmtId="0" fontId="0" fillId="30" borderId="3" xfId="0" applyFill="1" applyBorder="1" applyAlignment="1">
      <alignment horizontal="center" vertical="center" wrapText="1"/>
    </xf>
    <xf numFmtId="0" fontId="0" fillId="12" borderId="2" xfId="0" applyFill="1" applyBorder="1" applyAlignment="1">
      <alignment horizontal="center" vertical="center" wrapText="1"/>
    </xf>
    <xf numFmtId="0" fontId="0" fillId="12" borderId="4" xfId="0" applyFill="1" applyBorder="1" applyAlignment="1">
      <alignment horizontal="center" vertical="center" wrapText="1"/>
    </xf>
    <xf numFmtId="0" fontId="0" fillId="12" borderId="3" xfId="0"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166" fontId="0" fillId="2" borderId="2" xfId="0" applyNumberFormat="1" applyFill="1" applyBorder="1" applyAlignment="1">
      <alignment horizontal="center" vertical="center" wrapText="1"/>
    </xf>
    <xf numFmtId="166" fontId="0" fillId="2" borderId="3" xfId="0" applyNumberFormat="1" applyFill="1" applyBorder="1" applyAlignment="1">
      <alignment horizontal="center" vertical="center" wrapText="1"/>
    </xf>
    <xf numFmtId="0" fontId="0" fillId="7" borderId="2" xfId="0" applyFill="1" applyBorder="1" applyAlignment="1">
      <alignment horizontal="center" vertical="center" wrapText="1"/>
    </xf>
    <xf numFmtId="0" fontId="0" fillId="7" borderId="3" xfId="0" applyFill="1" applyBorder="1" applyAlignment="1">
      <alignment horizontal="center" vertical="center" wrapText="1"/>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0" fillId="7" borderId="4" xfId="0" applyFill="1" applyBorder="1" applyAlignment="1">
      <alignment horizontal="center" vertical="center" wrapText="1"/>
    </xf>
    <xf numFmtId="0" fontId="0" fillId="32" borderId="2" xfId="0" applyFill="1" applyBorder="1" applyAlignment="1">
      <alignment horizontal="center" vertical="center" wrapText="1"/>
    </xf>
    <xf numFmtId="0" fontId="0" fillId="32" borderId="4" xfId="0" applyFill="1" applyBorder="1" applyAlignment="1">
      <alignment horizontal="center" vertical="center" wrapText="1"/>
    </xf>
    <xf numFmtId="0" fontId="0" fillId="32" borderId="3" xfId="0" applyFill="1" applyBorder="1" applyAlignment="1">
      <alignment horizontal="center" vertical="center" wrapText="1"/>
    </xf>
    <xf numFmtId="0" fontId="0" fillId="31" borderId="2" xfId="0" applyFill="1" applyBorder="1" applyAlignment="1">
      <alignment horizontal="center" vertical="center" wrapText="1"/>
    </xf>
    <xf numFmtId="0" fontId="0" fillId="31" borderId="4" xfId="0" applyFill="1" applyBorder="1" applyAlignment="1">
      <alignment horizontal="center" vertical="center" wrapText="1"/>
    </xf>
    <xf numFmtId="0" fontId="0" fillId="31" borderId="3" xfId="0" applyFill="1" applyBorder="1" applyAlignment="1">
      <alignment horizontal="center" vertical="center" wrapText="1"/>
    </xf>
    <xf numFmtId="0" fontId="0" fillId="26" borderId="2" xfId="0" applyFill="1" applyBorder="1" applyAlignment="1">
      <alignment horizontal="center" vertical="center" wrapText="1"/>
    </xf>
    <xf numFmtId="0" fontId="0" fillId="26" borderId="4" xfId="0" applyFill="1" applyBorder="1" applyAlignment="1">
      <alignment horizontal="center" vertical="center" wrapText="1"/>
    </xf>
    <xf numFmtId="0" fontId="0" fillId="26" borderId="3"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4" xfId="0" applyFill="1" applyBorder="1" applyAlignment="1">
      <alignment horizontal="center" vertical="center" wrapText="1"/>
    </xf>
    <xf numFmtId="0" fontId="0" fillId="13" borderId="3" xfId="0" applyFill="1" applyBorder="1" applyAlignment="1">
      <alignment horizontal="center" vertical="center" wrapText="1"/>
    </xf>
    <xf numFmtId="0" fontId="0" fillId="8" borderId="2" xfId="0" applyFill="1" applyBorder="1" applyAlignment="1">
      <alignment horizontal="center" vertical="center" wrapText="1"/>
    </xf>
    <xf numFmtId="0" fontId="0" fillId="8" borderId="4" xfId="0" applyFill="1" applyBorder="1" applyAlignment="1">
      <alignment horizontal="center" vertical="center" wrapText="1"/>
    </xf>
    <xf numFmtId="0" fontId="0" fillId="8" borderId="3" xfId="0" applyFill="1" applyBorder="1" applyAlignment="1">
      <alignment horizontal="center" vertical="center" wrapText="1"/>
    </xf>
    <xf numFmtId="0" fontId="0" fillId="19" borderId="2" xfId="0" applyFill="1" applyBorder="1" applyAlignment="1">
      <alignment horizontal="center" vertical="center" wrapText="1"/>
    </xf>
    <xf numFmtId="0" fontId="0" fillId="19" borderId="4" xfId="0" applyFill="1" applyBorder="1" applyAlignment="1">
      <alignment horizontal="center" vertical="center" wrapText="1"/>
    </xf>
    <xf numFmtId="0" fontId="0" fillId="19" borderId="3" xfId="0" applyFill="1" applyBorder="1" applyAlignment="1">
      <alignment horizontal="center" vertical="center" wrapText="1"/>
    </xf>
    <xf numFmtId="0" fontId="0" fillId="24" borderId="2" xfId="0" applyFill="1" applyBorder="1" applyAlignment="1">
      <alignment horizontal="center" vertical="center" wrapText="1"/>
    </xf>
    <xf numFmtId="0" fontId="0" fillId="24" borderId="4"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29" borderId="2" xfId="0" applyFill="1" applyBorder="1" applyAlignment="1">
      <alignment horizontal="center" vertical="center" wrapText="1"/>
    </xf>
    <xf numFmtId="0" fontId="0" fillId="29" borderId="4" xfId="0" applyFill="1" applyBorder="1" applyAlignment="1">
      <alignment horizontal="center" vertical="center" wrapText="1"/>
    </xf>
    <xf numFmtId="0" fontId="0" fillId="29" borderId="3" xfId="0" applyFill="1" applyBorder="1" applyAlignment="1">
      <alignment horizontal="center" vertical="center" wrapText="1"/>
    </xf>
    <xf numFmtId="0" fontId="0" fillId="20" borderId="2" xfId="0" applyFill="1" applyBorder="1" applyAlignment="1">
      <alignment horizontal="center" vertical="center" wrapText="1"/>
    </xf>
    <xf numFmtId="0" fontId="0" fillId="20" borderId="3" xfId="0" applyFill="1" applyBorder="1" applyAlignment="1">
      <alignment horizontal="center" vertical="center" wrapText="1"/>
    </xf>
    <xf numFmtId="0" fontId="0" fillId="25" borderId="2" xfId="0" applyFill="1" applyBorder="1" applyAlignment="1">
      <alignment horizontal="center" vertical="center" wrapText="1"/>
    </xf>
    <xf numFmtId="0" fontId="0" fillId="25" borderId="3" xfId="0" applyFill="1" applyBorder="1" applyAlignment="1">
      <alignment horizontal="center" vertical="center" wrapText="1"/>
    </xf>
    <xf numFmtId="0" fontId="0" fillId="15" borderId="2" xfId="0" applyFill="1" applyBorder="1" applyAlignment="1">
      <alignment horizontal="center" vertical="center" wrapText="1"/>
    </xf>
    <xf numFmtId="0" fontId="0" fillId="15" borderId="3" xfId="0" applyFill="1" applyBorder="1" applyAlignment="1">
      <alignment horizontal="center" vertical="center" wrapText="1"/>
    </xf>
    <xf numFmtId="0" fontId="2" fillId="11" borderId="13" xfId="0" applyFont="1" applyFill="1" applyBorder="1" applyAlignment="1">
      <alignment wrapText="1"/>
    </xf>
    <xf numFmtId="0" fontId="2" fillId="11" borderId="14" xfId="0" applyFont="1" applyFill="1"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23" borderId="2" xfId="0" applyFill="1" applyBorder="1" applyAlignment="1">
      <alignment horizontal="center" vertical="center" wrapText="1"/>
    </xf>
    <xf numFmtId="0" fontId="0" fillId="23" borderId="4" xfId="0" applyFill="1" applyBorder="1" applyAlignment="1">
      <alignment horizontal="center" vertical="center" wrapText="1"/>
    </xf>
    <xf numFmtId="0" fontId="0" fillId="23" borderId="3" xfId="0" applyFill="1" applyBorder="1" applyAlignment="1">
      <alignment horizontal="center" vertical="center" wrapText="1"/>
    </xf>
    <xf numFmtId="0" fontId="0" fillId="2" borderId="2" xfId="0" applyFill="1" applyBorder="1" applyAlignment="1">
      <alignment horizontal="right" vertical="center"/>
    </xf>
    <xf numFmtId="0" fontId="0" fillId="0" borderId="3" xfId="0" applyBorder="1" applyAlignment="1">
      <alignment horizontal="right" vertical="center"/>
    </xf>
    <xf numFmtId="0" fontId="0" fillId="2" borderId="4" xfId="0" applyFill="1" applyBorder="1" applyAlignment="1">
      <alignment horizontal="right" vertical="center"/>
    </xf>
    <xf numFmtId="0" fontId="0" fillId="2" borderId="3" xfId="0" applyFill="1" applyBorder="1" applyAlignment="1">
      <alignment horizontal="right" vertical="center"/>
    </xf>
    <xf numFmtId="0" fontId="1" fillId="33" borderId="2" xfId="0" applyFont="1" applyFill="1" applyBorder="1" applyAlignment="1">
      <alignment horizontal="center"/>
    </xf>
    <xf numFmtId="0" fontId="1" fillId="33" borderId="4" xfId="0" applyFont="1" applyFill="1" applyBorder="1" applyAlignment="1">
      <alignment horizontal="center"/>
    </xf>
    <xf numFmtId="0" fontId="1" fillId="33" borderId="3" xfId="0" applyFont="1" applyFill="1" applyBorder="1" applyAlignment="1">
      <alignment horizontal="center"/>
    </xf>
    <xf numFmtId="0" fontId="0" fillId="22" borderId="6" xfId="0" applyFill="1" applyBorder="1" applyAlignment="1">
      <alignment wrapText="1"/>
    </xf>
    <xf numFmtId="0" fontId="0" fillId="22" borderId="7" xfId="0" applyFill="1" applyBorder="1" applyAlignment="1">
      <alignment wrapText="1"/>
    </xf>
    <xf numFmtId="0" fontId="0" fillId="22" borderId="8" xfId="0" applyFill="1" applyBorder="1" applyAlignment="1">
      <alignment wrapText="1"/>
    </xf>
    <xf numFmtId="0" fontId="0" fillId="22" borderId="9" xfId="0" applyFill="1" applyBorder="1" applyAlignment="1">
      <alignment wrapText="1"/>
    </xf>
    <xf numFmtId="0" fontId="0" fillId="22" borderId="10" xfId="0" applyFill="1" applyBorder="1" applyAlignment="1">
      <alignment wrapText="1"/>
    </xf>
    <xf numFmtId="0" fontId="0" fillId="22" borderId="11" xfId="0" applyFill="1" applyBorder="1" applyAlignment="1">
      <alignment wrapText="1"/>
    </xf>
    <xf numFmtId="0" fontId="0" fillId="22" borderId="0" xfId="0" applyFill="1" applyAlignment="1">
      <alignment wrapText="1"/>
    </xf>
    <xf numFmtId="0" fontId="2" fillId="21" borderId="5" xfId="0" applyFont="1" applyFill="1" applyBorder="1" applyAlignment="1">
      <alignment wrapText="1"/>
    </xf>
    <xf numFmtId="0" fontId="0" fillId="21" borderId="6" xfId="0" applyFill="1" applyBorder="1" applyAlignment="1">
      <alignment wrapText="1"/>
    </xf>
    <xf numFmtId="0" fontId="0" fillId="21" borderId="7" xfId="0" applyFill="1" applyBorder="1" applyAlignment="1">
      <alignment wrapText="1"/>
    </xf>
    <xf numFmtId="0" fontId="0" fillId="21" borderId="8" xfId="0" applyFill="1" applyBorder="1" applyAlignment="1">
      <alignment wrapText="1"/>
    </xf>
    <xf numFmtId="0" fontId="0" fillId="21" borderId="9" xfId="0" applyFill="1" applyBorder="1" applyAlignment="1">
      <alignment wrapText="1"/>
    </xf>
    <xf numFmtId="0" fontId="0" fillId="21" borderId="10" xfId="0" applyFill="1" applyBorder="1" applyAlignment="1">
      <alignment wrapText="1"/>
    </xf>
    <xf numFmtId="0" fontId="5" fillId="11" borderId="5" xfId="0" applyFont="1" applyFill="1" applyBorder="1" applyAlignment="1">
      <alignment horizontal="left" vertical="center" wrapText="1"/>
    </xf>
    <xf numFmtId="0" fontId="2" fillId="0" borderId="11" xfId="0" applyFont="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2" fillId="0" borderId="0" xfId="0" applyFont="1" applyAlignment="1">
      <alignment wrapText="1"/>
    </xf>
    <xf numFmtId="0" fontId="2" fillId="0" borderId="8" xfId="0" applyFont="1" applyBorder="1" applyAlignment="1">
      <alignment wrapText="1"/>
    </xf>
    <xf numFmtId="0" fontId="2" fillId="0" borderId="9" xfId="0" applyFont="1" applyBorder="1" applyAlignment="1">
      <alignment wrapText="1"/>
    </xf>
    <xf numFmtId="0" fontId="2" fillId="0" borderId="12" xfId="0" applyFont="1" applyBorder="1" applyAlignment="1">
      <alignment wrapText="1"/>
    </xf>
    <xf numFmtId="0" fontId="2" fillId="0" borderId="10" xfId="0" applyFont="1" applyBorder="1" applyAlignment="1">
      <alignment wrapText="1"/>
    </xf>
    <xf numFmtId="0" fontId="2" fillId="12" borderId="5" xfId="0" applyFont="1" applyFill="1" applyBorder="1" applyAlignment="1">
      <alignment horizontal="center" vertical="center" wrapText="1"/>
    </xf>
    <xf numFmtId="0" fontId="0" fillId="12" borderId="6" xfId="0" applyFill="1" applyBorder="1" applyAlignment="1">
      <alignment wrapText="1"/>
    </xf>
    <xf numFmtId="0" fontId="0" fillId="12" borderId="7" xfId="0" applyFill="1" applyBorder="1" applyAlignment="1">
      <alignment wrapText="1"/>
    </xf>
    <xf numFmtId="0" fontId="0" fillId="12" borderId="8" xfId="0" applyFill="1" applyBorder="1" applyAlignment="1">
      <alignment wrapText="1"/>
    </xf>
    <xf numFmtId="0" fontId="2" fillId="12" borderId="6" xfId="0" applyFont="1" applyFill="1" applyBorder="1" applyAlignment="1">
      <alignment horizontal="center" vertical="center" wrapText="1"/>
    </xf>
    <xf numFmtId="0" fontId="0" fillId="37" borderId="2" xfId="0" applyFill="1" applyBorder="1" applyAlignment="1">
      <alignment horizontal="center" vertical="center" wrapText="1"/>
    </xf>
    <xf numFmtId="0" fontId="0" fillId="37" borderId="4" xfId="0" applyFill="1" applyBorder="1" applyAlignment="1">
      <alignment horizontal="center" vertical="center" wrapText="1"/>
    </xf>
    <xf numFmtId="0" fontId="0" fillId="37" borderId="3" xfId="0" applyFill="1" applyBorder="1" applyAlignment="1">
      <alignment horizontal="center" vertical="center" wrapText="1"/>
    </xf>
    <xf numFmtId="0" fontId="1" fillId="2" borderId="2" xfId="0" applyFont="1" applyFill="1" applyBorder="1" applyAlignment="1">
      <alignment horizontal="center" vertical="center"/>
    </xf>
    <xf numFmtId="0" fontId="1" fillId="0" borderId="3" xfId="0" applyFont="1" applyBorder="1" applyAlignment="1">
      <alignment horizontal="center" vertical="center"/>
    </xf>
    <xf numFmtId="0" fontId="0" fillId="14" borderId="2" xfId="0" applyFill="1" applyBorder="1" applyAlignment="1">
      <alignment horizontal="center" vertical="center" wrapText="1"/>
    </xf>
    <xf numFmtId="0" fontId="0" fillId="14" borderId="4" xfId="0" applyFill="1" applyBorder="1" applyAlignment="1">
      <alignment horizontal="center" vertical="center" wrapText="1"/>
    </xf>
    <xf numFmtId="0" fontId="0" fillId="14" borderId="3" xfId="0" applyFill="1" applyBorder="1" applyAlignment="1">
      <alignment horizontal="center" vertical="center" wrapText="1"/>
    </xf>
    <xf numFmtId="0" fontId="0" fillId="9" borderId="4" xfId="0" applyFill="1" applyBorder="1" applyAlignment="1">
      <alignment horizontal="center" vertical="center" wrapText="1"/>
    </xf>
    <xf numFmtId="0" fontId="0" fillId="34" borderId="2" xfId="0" applyFill="1" applyBorder="1" applyAlignment="1">
      <alignment horizontal="center" vertical="center" wrapText="1"/>
    </xf>
    <xf numFmtId="0" fontId="0" fillId="34" borderId="3" xfId="0" applyFill="1" applyBorder="1" applyAlignment="1">
      <alignment horizontal="center" vertical="center" wrapText="1"/>
    </xf>
    <xf numFmtId="0" fontId="0" fillId="38" borderId="2" xfId="0" applyFill="1" applyBorder="1" applyAlignment="1">
      <alignment horizontal="center" vertical="center" wrapText="1"/>
    </xf>
    <xf numFmtId="0" fontId="0" fillId="38" borderId="4" xfId="0" applyFill="1" applyBorder="1" applyAlignment="1">
      <alignment horizontal="center" vertical="center" wrapText="1"/>
    </xf>
    <xf numFmtId="0" fontId="0" fillId="38" borderId="3" xfId="0" applyFill="1" applyBorder="1" applyAlignment="1">
      <alignment horizontal="center" vertical="center" wrapText="1"/>
    </xf>
    <xf numFmtId="0" fontId="0" fillId="39" borderId="2" xfId="0" applyFill="1" applyBorder="1" applyAlignment="1">
      <alignment horizontal="center" vertical="center" wrapText="1"/>
    </xf>
    <xf numFmtId="0" fontId="0" fillId="39" borderId="4" xfId="0" applyFill="1" applyBorder="1" applyAlignment="1">
      <alignment horizontal="center" vertical="center" wrapText="1"/>
    </xf>
    <xf numFmtId="0" fontId="0" fillId="39" borderId="3" xfId="0" applyFill="1" applyBorder="1" applyAlignment="1">
      <alignment horizontal="center" vertical="center" wrapText="1"/>
    </xf>
    <xf numFmtId="0" fontId="0" fillId="36" borderId="2" xfId="0" applyFill="1" applyBorder="1" applyAlignment="1">
      <alignment horizontal="center" vertical="center" wrapText="1"/>
    </xf>
    <xf numFmtId="0" fontId="0" fillId="36" borderId="4" xfId="0" applyFill="1" applyBorder="1" applyAlignment="1">
      <alignment horizontal="center" vertical="center" wrapText="1"/>
    </xf>
    <xf numFmtId="0" fontId="0" fillId="36" borderId="3" xfId="0" applyFill="1" applyBorder="1" applyAlignment="1">
      <alignment horizontal="center" vertical="center" wrapText="1"/>
    </xf>
    <xf numFmtId="0" fontId="0" fillId="35" borderId="2" xfId="0" applyFill="1" applyBorder="1" applyAlignment="1">
      <alignment horizontal="center" vertical="center" wrapText="1"/>
    </xf>
    <xf numFmtId="0" fontId="0" fillId="35" borderId="4" xfId="0" applyFill="1" applyBorder="1" applyAlignment="1">
      <alignment horizontal="center" vertical="center" wrapText="1"/>
    </xf>
    <xf numFmtId="0" fontId="0" fillId="35" borderId="3" xfId="0" applyFill="1" applyBorder="1" applyAlignment="1">
      <alignment horizontal="center" vertical="center" wrapText="1"/>
    </xf>
    <xf numFmtId="0" fontId="0" fillId="34" borderId="4" xfId="0" applyFill="1" applyBorder="1" applyAlignment="1">
      <alignment horizontal="center" vertical="center" wrapText="1"/>
    </xf>
    <xf numFmtId="0" fontId="2" fillId="12" borderId="0" xfId="0" applyFont="1" applyFill="1" applyBorder="1" applyAlignment="1">
      <alignment vertical="top" wrapText="1"/>
    </xf>
    <xf numFmtId="0" fontId="0" fillId="0" borderId="9" xfId="0" applyBorder="1" applyAlignment="1">
      <alignment vertical="top" wrapText="1"/>
    </xf>
    <xf numFmtId="0" fontId="0" fillId="0" borderId="12" xfId="0" applyBorder="1" applyAlignment="1">
      <alignment vertical="top" wrapText="1"/>
    </xf>
    <xf numFmtId="0" fontId="0" fillId="0" borderId="10" xfId="0" applyBorder="1" applyAlignment="1">
      <alignment vertical="top" wrapText="1"/>
    </xf>
    <xf numFmtId="0" fontId="5" fillId="11" borderId="5" xfId="0" applyFont="1" applyFill="1" applyBorder="1" applyAlignment="1">
      <alignment wrapText="1"/>
    </xf>
    <xf numFmtId="0" fontId="5" fillId="11" borderId="6" xfId="0" applyFont="1" applyFill="1" applyBorder="1" applyAlignment="1">
      <alignment wrapText="1"/>
    </xf>
    <xf numFmtId="0" fontId="5" fillId="11" borderId="7" xfId="0" applyFont="1" applyFill="1" applyBorder="1" applyAlignment="1">
      <alignment wrapText="1"/>
    </xf>
    <xf numFmtId="0" fontId="5" fillId="11" borderId="8" xfId="0" applyFont="1" applyFill="1" applyBorder="1" applyAlignment="1">
      <alignment wrapText="1"/>
    </xf>
    <xf numFmtId="0" fontId="0" fillId="0" borderId="11" xfId="0" applyBorder="1" applyAlignment="1">
      <alignment wrapText="1"/>
    </xf>
    <xf numFmtId="0" fontId="0" fillId="0" borderId="0" xfId="0" applyAlignment="1">
      <alignment wrapText="1"/>
    </xf>
    <xf numFmtId="0" fontId="2" fillId="11" borderId="11" xfId="0" applyFont="1" applyFill="1" applyBorder="1" applyAlignment="1">
      <alignment wrapText="1"/>
    </xf>
    <xf numFmtId="0" fontId="2" fillId="11" borderId="0" xfId="0" applyFont="1" applyFill="1" applyAlignment="1">
      <alignment wrapText="1"/>
    </xf>
    <xf numFmtId="0" fontId="0" fillId="24" borderId="3" xfId="0" applyFill="1" applyBorder="1" applyAlignment="1">
      <alignment horizontal="center" vertical="center" wrapText="1"/>
    </xf>
    <xf numFmtId="0" fontId="0" fillId="34" borderId="2" xfId="0" applyFill="1" applyBorder="1" applyAlignment="1">
      <alignment horizontal="center" vertical="center"/>
    </xf>
    <xf numFmtId="0" fontId="0" fillId="34" borderId="4" xfId="0" applyFill="1" applyBorder="1" applyAlignment="1">
      <alignment horizontal="center" vertical="center"/>
    </xf>
    <xf numFmtId="0" fontId="0" fillId="34" borderId="3" xfId="0" applyFill="1" applyBorder="1" applyAlignment="1">
      <alignment horizontal="center" vertical="center"/>
    </xf>
    <xf numFmtId="0" fontId="0" fillId="36" borderId="2" xfId="0" applyFill="1" applyBorder="1" applyAlignment="1">
      <alignment horizontal="center" vertical="center"/>
    </xf>
    <xf numFmtId="0" fontId="0" fillId="36" borderId="4" xfId="0" applyFill="1" applyBorder="1" applyAlignment="1">
      <alignment horizontal="center" vertical="center"/>
    </xf>
    <xf numFmtId="0" fontId="0" fillId="36" borderId="3" xfId="0" applyFill="1" applyBorder="1" applyAlignment="1">
      <alignment horizontal="center" vertical="center"/>
    </xf>
    <xf numFmtId="0" fontId="2" fillId="11" borderId="5" xfId="0" applyFont="1" applyFill="1" applyBorder="1" applyAlignment="1">
      <alignment vertical="top" wrapText="1"/>
    </xf>
    <xf numFmtId="0" fontId="2" fillId="11" borderId="11" xfId="0" applyFont="1" applyFill="1" applyBorder="1" applyAlignment="1">
      <alignment vertical="top" wrapText="1"/>
    </xf>
    <xf numFmtId="0" fontId="2" fillId="11" borderId="6" xfId="0" applyFont="1" applyFill="1" applyBorder="1" applyAlignment="1">
      <alignment vertical="top" wrapText="1"/>
    </xf>
    <xf numFmtId="0" fontId="2" fillId="11" borderId="7" xfId="0" applyFont="1" applyFill="1" applyBorder="1" applyAlignment="1">
      <alignment vertical="top" wrapText="1"/>
    </xf>
    <xf numFmtId="0" fontId="2" fillId="11" borderId="0" xfId="0" applyFont="1" applyFill="1" applyAlignment="1">
      <alignment vertical="top" wrapText="1"/>
    </xf>
    <xf numFmtId="0" fontId="2" fillId="11" borderId="8" xfId="0" applyFont="1" applyFill="1" applyBorder="1" applyAlignment="1">
      <alignment vertical="top" wrapText="1"/>
    </xf>
    <xf numFmtId="0" fontId="2" fillId="11" borderId="9" xfId="0" applyFont="1" applyFill="1" applyBorder="1" applyAlignment="1">
      <alignment vertical="top" wrapText="1"/>
    </xf>
    <xf numFmtId="0" fontId="2" fillId="11" borderId="12" xfId="0" applyFont="1" applyFill="1" applyBorder="1" applyAlignment="1">
      <alignment vertical="top" wrapText="1"/>
    </xf>
    <xf numFmtId="0" fontId="2" fillId="11" borderId="10" xfId="0" applyFont="1" applyFill="1" applyBorder="1" applyAlignment="1">
      <alignment vertical="top" wrapText="1"/>
    </xf>
    <xf numFmtId="0" fontId="2" fillId="11" borderId="5" xfId="0" applyFont="1" applyFill="1" applyBorder="1" applyAlignment="1">
      <alignment horizontal="left" vertical="top" wrapText="1"/>
    </xf>
    <xf numFmtId="0" fontId="2" fillId="11" borderId="6" xfId="0" applyFont="1" applyFill="1" applyBorder="1" applyAlignment="1">
      <alignment horizontal="left" vertical="top" wrapText="1"/>
    </xf>
    <xf numFmtId="0" fontId="2" fillId="11" borderId="7" xfId="0" applyFont="1" applyFill="1" applyBorder="1" applyAlignment="1">
      <alignment horizontal="left" vertical="top" wrapText="1"/>
    </xf>
    <xf numFmtId="0" fontId="2" fillId="11" borderId="8" xfId="0" applyFont="1" applyFill="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35" borderId="2" xfId="0" applyFill="1" applyBorder="1" applyAlignment="1">
      <alignment horizontal="center" vertical="center"/>
    </xf>
    <xf numFmtId="0" fontId="0" fillId="35" borderId="4" xfId="0" applyFill="1" applyBorder="1" applyAlignment="1">
      <alignment horizontal="center" vertical="center"/>
    </xf>
    <xf numFmtId="0" fontId="0" fillId="35" borderId="3" xfId="0" applyFill="1" applyBorder="1" applyAlignment="1">
      <alignment horizontal="center" vertical="center"/>
    </xf>
    <xf numFmtId="0" fontId="4" fillId="33" borderId="2" xfId="0" applyFont="1" applyFill="1" applyBorder="1" applyAlignment="1">
      <alignment horizontal="center"/>
    </xf>
    <xf numFmtId="0" fontId="4" fillId="33" borderId="4" xfId="0" applyFont="1" applyFill="1" applyBorder="1" applyAlignment="1">
      <alignment horizontal="center"/>
    </xf>
    <xf numFmtId="0" fontId="4" fillId="33" borderId="3" xfId="0" applyFont="1" applyFill="1" applyBorder="1" applyAlignment="1">
      <alignment horizontal="center"/>
    </xf>
    <xf numFmtId="0" fontId="5" fillId="11" borderId="11" xfId="0" applyFont="1" applyFill="1" applyBorder="1" applyAlignment="1">
      <alignment wrapText="1"/>
    </xf>
    <xf numFmtId="0" fontId="5" fillId="11" borderId="0" xfId="0" applyFont="1" applyFill="1" applyAlignment="1">
      <alignment wrapText="1"/>
    </xf>
    <xf numFmtId="0" fontId="5" fillId="11" borderId="0" xfId="0" applyFont="1" applyFill="1" applyBorder="1" applyAlignment="1">
      <alignment wrapText="1"/>
    </xf>
    <xf numFmtId="0" fontId="0" fillId="0" borderId="12" xfId="0" applyBorder="1" applyAlignment="1">
      <alignment wrapText="1"/>
    </xf>
    <xf numFmtId="0" fontId="0" fillId="46" borderId="2" xfId="0" applyFill="1" applyBorder="1" applyAlignment="1">
      <alignment horizontal="center" vertical="center" wrapText="1"/>
    </xf>
    <xf numFmtId="0" fontId="0" fillId="46" borderId="4" xfId="0" applyFill="1" applyBorder="1" applyAlignment="1">
      <alignment horizontal="center" vertical="center" wrapText="1"/>
    </xf>
    <xf numFmtId="0" fontId="0" fillId="46" borderId="3" xfId="0" applyFill="1" applyBorder="1" applyAlignment="1">
      <alignment horizontal="center" vertical="center" wrapText="1"/>
    </xf>
    <xf numFmtId="0" fontId="0" fillId="17" borderId="2" xfId="0" applyFill="1" applyBorder="1" applyAlignment="1">
      <alignment horizontal="center" vertical="center" wrapText="1"/>
    </xf>
    <xf numFmtId="0" fontId="0" fillId="17" borderId="4" xfId="0" applyFill="1" applyBorder="1" applyAlignment="1">
      <alignment horizontal="center" vertical="center" wrapText="1"/>
    </xf>
    <xf numFmtId="0" fontId="0" fillId="16" borderId="2" xfId="0" applyFill="1" applyBorder="1" applyAlignment="1">
      <alignment horizontal="center" vertical="center" wrapText="1"/>
    </xf>
    <xf numFmtId="0" fontId="0" fillId="16" borderId="4" xfId="0" applyFill="1" applyBorder="1" applyAlignment="1">
      <alignment horizontal="center" vertical="center" wrapText="1"/>
    </xf>
    <xf numFmtId="0" fontId="0" fillId="16" borderId="3" xfId="0" applyFill="1" applyBorder="1" applyAlignment="1">
      <alignment horizontal="center" vertical="center" wrapText="1"/>
    </xf>
    <xf numFmtId="0" fontId="0" fillId="41" borderId="2" xfId="0" applyFill="1" applyBorder="1" applyAlignment="1">
      <alignment horizontal="center" vertical="center" wrapText="1"/>
    </xf>
    <xf numFmtId="0" fontId="0" fillId="41" borderId="3" xfId="0" applyFill="1" applyBorder="1" applyAlignment="1">
      <alignment horizontal="center" vertical="center" wrapText="1"/>
    </xf>
    <xf numFmtId="0" fontId="0" fillId="20" borderId="4" xfId="0" applyFill="1" applyBorder="1" applyAlignment="1">
      <alignment horizontal="center" vertical="center" wrapText="1"/>
    </xf>
    <xf numFmtId="0" fontId="0" fillId="44" borderId="2" xfId="0" applyFill="1" applyBorder="1" applyAlignment="1">
      <alignment horizontal="center" vertical="center" wrapText="1"/>
    </xf>
    <xf numFmtId="0" fontId="0" fillId="4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2" borderId="5" xfId="0" applyFill="1" applyBorder="1" applyAlignment="1">
      <alignment wrapText="1"/>
    </xf>
    <xf numFmtId="0" fontId="0" fillId="42" borderId="6" xfId="0" applyFill="1" applyBorder="1" applyAlignment="1">
      <alignment wrapText="1"/>
    </xf>
    <xf numFmtId="0" fontId="0" fillId="42" borderId="9" xfId="0" applyFill="1" applyBorder="1" applyAlignment="1">
      <alignment wrapText="1"/>
    </xf>
    <xf numFmtId="0" fontId="0" fillId="42" borderId="10" xfId="0" applyFill="1" applyBorder="1" applyAlignment="1">
      <alignment wrapText="1"/>
    </xf>
    <xf numFmtId="0" fontId="2" fillId="11" borderId="9" xfId="0" applyFont="1" applyFill="1" applyBorder="1" applyAlignment="1">
      <alignment wrapText="1"/>
    </xf>
    <xf numFmtId="0" fontId="2" fillId="11" borderId="12" xfId="0" applyFont="1" applyFill="1" applyBorder="1" applyAlignment="1">
      <alignment wrapText="1"/>
    </xf>
    <xf numFmtId="0" fontId="2" fillId="11" borderId="10" xfId="0" applyFont="1" applyFill="1" applyBorder="1" applyAlignment="1">
      <alignment wrapText="1"/>
    </xf>
    <xf numFmtId="0" fontId="2" fillId="22" borderId="7" xfId="0" applyFont="1" applyFill="1" applyBorder="1" applyAlignment="1">
      <alignment wrapText="1"/>
    </xf>
    <xf numFmtId="0" fontId="2" fillId="22" borderId="8" xfId="0" applyFont="1" applyFill="1" applyBorder="1" applyAlignment="1">
      <alignment wrapText="1"/>
    </xf>
    <xf numFmtId="0" fontId="2" fillId="12" borderId="13" xfId="0" applyFont="1" applyFill="1" applyBorder="1" applyAlignment="1">
      <alignment vertical="top" wrapText="1"/>
    </xf>
    <xf numFmtId="0" fontId="2" fillId="12" borderId="14"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2" fillId="42" borderId="5" xfId="0" applyFont="1" applyFill="1" applyBorder="1" applyAlignment="1">
      <alignment wrapText="1"/>
    </xf>
    <xf numFmtId="0" fontId="2" fillId="11" borderId="5" xfId="0" applyFont="1" applyFill="1" applyBorder="1" applyAlignment="1">
      <alignment horizontal="center" vertical="top" wrapText="1"/>
    </xf>
    <xf numFmtId="0" fontId="0" fillId="0" borderId="11"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1" fillId="45" borderId="2" xfId="0" applyFont="1" applyFill="1" applyBorder="1" applyAlignment="1">
      <alignment horizontal="center"/>
    </xf>
    <xf numFmtId="0" fontId="1" fillId="45" borderId="4" xfId="0" applyFont="1" applyFill="1" applyBorder="1" applyAlignment="1">
      <alignment horizontal="center"/>
    </xf>
    <xf numFmtId="0" fontId="1" fillId="45" borderId="3" xfId="0" applyFont="1" applyFill="1" applyBorder="1" applyAlignment="1">
      <alignment horizontal="center"/>
    </xf>
    <xf numFmtId="0" fontId="1" fillId="11" borderId="5" xfId="0" applyFont="1" applyFill="1" applyBorder="1" applyAlignment="1">
      <alignment wrapText="1"/>
    </xf>
    <xf numFmtId="0" fontId="1" fillId="11" borderId="11" xfId="0" applyFont="1" applyFill="1" applyBorder="1" applyAlignment="1">
      <alignment wrapText="1"/>
    </xf>
    <xf numFmtId="0" fontId="1" fillId="11" borderId="6" xfId="0" applyFont="1" applyFill="1" applyBorder="1" applyAlignment="1">
      <alignment wrapText="1"/>
    </xf>
    <xf numFmtId="0" fontId="1" fillId="11" borderId="7" xfId="0" applyFont="1" applyFill="1" applyBorder="1" applyAlignment="1">
      <alignment wrapText="1"/>
    </xf>
    <xf numFmtId="0" fontId="1" fillId="11" borderId="0" xfId="0" applyFont="1" applyFill="1" applyAlignment="1">
      <alignment wrapText="1"/>
    </xf>
    <xf numFmtId="0" fontId="1" fillId="11" borderId="0" xfId="0" applyFont="1" applyFill="1" applyBorder="1" applyAlignment="1">
      <alignment wrapText="1"/>
    </xf>
    <xf numFmtId="0" fontId="1" fillId="11" borderId="8" xfId="0" applyFont="1" applyFill="1" applyBorder="1" applyAlignment="1">
      <alignment wrapText="1"/>
    </xf>
    <xf numFmtId="0" fontId="1" fillId="11" borderId="9" xfId="0" applyFont="1" applyFill="1" applyBorder="1" applyAlignment="1">
      <alignment wrapText="1"/>
    </xf>
    <xf numFmtId="0" fontId="1" fillId="11" borderId="12" xfId="0" applyFont="1" applyFill="1" applyBorder="1" applyAlignment="1">
      <alignment wrapText="1"/>
    </xf>
    <xf numFmtId="0" fontId="1" fillId="11" borderId="10" xfId="0" applyFont="1" applyFill="1" applyBorder="1" applyAlignment="1">
      <alignment wrapText="1"/>
    </xf>
    <xf numFmtId="0" fontId="0" fillId="33" borderId="5" xfId="0" applyFill="1" applyBorder="1" applyAlignment="1">
      <alignment wrapText="1"/>
    </xf>
    <xf numFmtId="0" fontId="0" fillId="33" borderId="6" xfId="0" applyFill="1" applyBorder="1" applyAlignment="1">
      <alignment wrapText="1"/>
    </xf>
    <xf numFmtId="0" fontId="0" fillId="33" borderId="7" xfId="0" applyFill="1" applyBorder="1" applyAlignment="1">
      <alignment wrapText="1"/>
    </xf>
    <xf numFmtId="0" fontId="0" fillId="33" borderId="8" xfId="0" applyFill="1" applyBorder="1" applyAlignment="1">
      <alignment wrapText="1"/>
    </xf>
    <xf numFmtId="0" fontId="0" fillId="33" borderId="9" xfId="0" applyFill="1" applyBorder="1" applyAlignment="1">
      <alignment wrapText="1"/>
    </xf>
    <xf numFmtId="0" fontId="0" fillId="33" borderId="10" xfId="0" applyFill="1" applyBorder="1" applyAlignment="1">
      <alignment wrapText="1"/>
    </xf>
    <xf numFmtId="0" fontId="0" fillId="12" borderId="0" xfId="0" applyFill="1" applyAlignment="1">
      <alignment wrapText="1"/>
    </xf>
    <xf numFmtId="0" fontId="0" fillId="33" borderId="11" xfId="0" applyFill="1" applyBorder="1" applyAlignment="1">
      <alignment wrapText="1"/>
    </xf>
    <xf numFmtId="0" fontId="0" fillId="33" borderId="12" xfId="0" applyFill="1" applyBorder="1" applyAlignment="1">
      <alignment wrapText="1"/>
    </xf>
    <xf numFmtId="0" fontId="0" fillId="12" borderId="7" xfId="0" applyFill="1" applyBorder="1" applyAlignment="1">
      <alignment vertical="top" wrapText="1"/>
    </xf>
    <xf numFmtId="0" fontId="0" fillId="12" borderId="8" xfId="0" applyFill="1" applyBorder="1" applyAlignment="1">
      <alignment vertical="top" wrapText="1"/>
    </xf>
    <xf numFmtId="0" fontId="0" fillId="12" borderId="9" xfId="0" applyFill="1" applyBorder="1" applyAlignment="1">
      <alignment vertical="top" wrapText="1"/>
    </xf>
    <xf numFmtId="0" fontId="0" fillId="12" borderId="10" xfId="0" applyFill="1" applyBorder="1" applyAlignment="1">
      <alignment vertical="top" wrapText="1"/>
    </xf>
    <xf numFmtId="0" fontId="8" fillId="11" borderId="5" xfId="0" applyFont="1" applyFill="1" applyBorder="1" applyAlignment="1">
      <alignment vertical="top" wrapText="1"/>
    </xf>
    <xf numFmtId="0" fontId="9" fillId="11" borderId="11" xfId="0" applyFont="1" applyFill="1" applyBorder="1" applyAlignment="1">
      <alignment vertical="top" wrapText="1"/>
    </xf>
    <xf numFmtId="0" fontId="9" fillId="11" borderId="6" xfId="0" applyFont="1" applyFill="1" applyBorder="1" applyAlignment="1">
      <alignment vertical="top" wrapText="1"/>
    </xf>
    <xf numFmtId="0" fontId="9" fillId="11" borderId="7" xfId="0" applyFont="1" applyFill="1" applyBorder="1" applyAlignment="1">
      <alignment vertical="top" wrapText="1"/>
    </xf>
    <xf numFmtId="0" fontId="9" fillId="11" borderId="0" xfId="0" applyFont="1" applyFill="1" applyAlignment="1">
      <alignment vertical="top" wrapText="1"/>
    </xf>
    <xf numFmtId="0" fontId="9" fillId="11" borderId="8" xfId="0" applyFont="1" applyFill="1" applyBorder="1" applyAlignment="1">
      <alignment vertical="top" wrapText="1"/>
    </xf>
    <xf numFmtId="0" fontId="9" fillId="11" borderId="9" xfId="0" applyFont="1" applyFill="1" applyBorder="1" applyAlignment="1">
      <alignment vertical="top" wrapText="1"/>
    </xf>
    <xf numFmtId="0" fontId="9" fillId="11" borderId="12" xfId="0" applyFont="1" applyFill="1" applyBorder="1" applyAlignment="1">
      <alignment vertical="top" wrapText="1"/>
    </xf>
    <xf numFmtId="0" fontId="9" fillId="11" borderId="10" xfId="0" applyFont="1" applyFill="1" applyBorder="1" applyAlignment="1">
      <alignment vertical="top"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11" borderId="7" xfId="0" applyFill="1" applyBorder="1" applyAlignment="1">
      <alignment horizontal="left" vertical="top" wrapText="1"/>
    </xf>
    <xf numFmtId="0" fontId="0" fillId="11" borderId="8" xfId="0" applyFill="1" applyBorder="1" applyAlignment="1">
      <alignment horizontal="left" vertical="top" wrapText="1"/>
    </xf>
    <xf numFmtId="0" fontId="0" fillId="11" borderId="9" xfId="0" applyFill="1" applyBorder="1" applyAlignment="1">
      <alignment horizontal="left" vertical="top" wrapText="1"/>
    </xf>
    <xf numFmtId="0" fontId="0" fillId="11" borderId="10" xfId="0" applyFill="1" applyBorder="1" applyAlignment="1">
      <alignment horizontal="left" vertical="top" wrapText="1"/>
    </xf>
    <xf numFmtId="0" fontId="2" fillId="22" borderId="5" xfId="0" applyFont="1" applyFill="1" applyBorder="1" applyAlignment="1">
      <alignment vertical="top" wrapText="1"/>
    </xf>
    <xf numFmtId="0" fontId="2" fillId="22" borderId="11" xfId="0" applyFont="1" applyFill="1" applyBorder="1" applyAlignment="1">
      <alignment vertical="top" wrapText="1"/>
    </xf>
    <xf numFmtId="0" fontId="2" fillId="22" borderId="6" xfId="0" applyFont="1" applyFill="1" applyBorder="1" applyAlignment="1">
      <alignment vertical="top" wrapText="1"/>
    </xf>
    <xf numFmtId="0" fontId="2" fillId="22" borderId="7" xfId="0" applyFont="1" applyFill="1" applyBorder="1" applyAlignment="1">
      <alignment vertical="top" wrapText="1"/>
    </xf>
    <xf numFmtId="0" fontId="2" fillId="22" borderId="0" xfId="0" applyFont="1" applyFill="1" applyAlignment="1">
      <alignment vertical="top" wrapText="1"/>
    </xf>
    <xf numFmtId="0" fontId="2" fillId="22" borderId="8" xfId="0" applyFont="1" applyFill="1" applyBorder="1" applyAlignment="1">
      <alignment vertical="top" wrapText="1"/>
    </xf>
    <xf numFmtId="0" fontId="2" fillId="22" borderId="0" xfId="0" applyFont="1" applyFill="1" applyBorder="1" applyAlignment="1">
      <alignment vertical="top" wrapText="1"/>
    </xf>
    <xf numFmtId="0" fontId="0" fillId="22" borderId="9" xfId="0" applyFill="1" applyBorder="1" applyAlignment="1">
      <alignment vertical="top" wrapText="1"/>
    </xf>
    <xf numFmtId="0" fontId="0" fillId="22" borderId="12" xfId="0" applyFill="1" applyBorder="1" applyAlignment="1">
      <alignment vertical="top" wrapText="1"/>
    </xf>
    <xf numFmtId="0" fontId="0" fillId="22" borderId="10" xfId="0" applyFill="1" applyBorder="1" applyAlignment="1">
      <alignment vertical="top"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25" borderId="4" xfId="0" applyFill="1" applyBorder="1" applyAlignment="1">
      <alignment horizontal="center" vertical="center" wrapText="1"/>
    </xf>
  </cellXfs>
  <cellStyles count="1">
    <cellStyle name="Normal" xfId="0" builtinId="0"/>
  </cellStyles>
  <dxfs count="12">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353BD-EE6C-493E-A728-6238A2148AB6}">
  <dimension ref="A1:C7"/>
  <sheetViews>
    <sheetView tabSelected="1" workbookViewId="0">
      <selection activeCell="B14" sqref="B14"/>
    </sheetView>
  </sheetViews>
  <sheetFormatPr defaultRowHeight="14.5" x14ac:dyDescent="0.35"/>
  <cols>
    <col min="1" max="1" width="19.54296875" customWidth="1"/>
    <col min="2" max="2" width="24.1796875" customWidth="1"/>
    <col min="3" max="3" width="23" customWidth="1"/>
  </cols>
  <sheetData>
    <row r="1" spans="1:3" x14ac:dyDescent="0.35">
      <c r="A1" s="116" t="s">
        <v>14</v>
      </c>
      <c r="B1" s="116" t="s">
        <v>15</v>
      </c>
      <c r="C1" s="116" t="s">
        <v>16</v>
      </c>
    </row>
    <row r="2" spans="1:3" x14ac:dyDescent="0.35">
      <c r="A2" s="4" t="s">
        <v>17</v>
      </c>
      <c r="B2" s="57" t="s">
        <v>18</v>
      </c>
      <c r="C2" s="131" t="s">
        <v>19</v>
      </c>
    </row>
    <row r="3" spans="1:3" x14ac:dyDescent="0.35">
      <c r="A3" s="4" t="s">
        <v>20</v>
      </c>
      <c r="B3" s="57" t="s">
        <v>18</v>
      </c>
      <c r="C3" s="57" t="s">
        <v>18</v>
      </c>
    </row>
    <row r="4" spans="1:3" x14ac:dyDescent="0.35">
      <c r="A4" s="4" t="s">
        <v>21</v>
      </c>
      <c r="B4" s="57" t="s">
        <v>18</v>
      </c>
      <c r="C4" s="4" t="s">
        <v>22</v>
      </c>
    </row>
    <row r="5" spans="1:3" x14ac:dyDescent="0.35">
      <c r="A5" s="4" t="s">
        <v>0</v>
      </c>
      <c r="B5" s="57" t="s">
        <v>18</v>
      </c>
      <c r="C5" s="71" t="s">
        <v>23</v>
      </c>
    </row>
    <row r="6" spans="1:3" x14ac:dyDescent="0.35">
      <c r="A6" s="4" t="s">
        <v>2</v>
      </c>
      <c r="B6" s="57" t="s">
        <v>18</v>
      </c>
      <c r="C6" s="71" t="s">
        <v>23</v>
      </c>
    </row>
    <row r="7" spans="1:3" x14ac:dyDescent="0.35">
      <c r="A7" s="4" t="s">
        <v>4</v>
      </c>
      <c r="B7" s="57" t="s">
        <v>18</v>
      </c>
      <c r="C7" s="131" t="s">
        <v>19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844E-E150-4535-B872-539413EFE13B}">
  <dimension ref="A1:BC38"/>
  <sheetViews>
    <sheetView topLeftCell="A28" workbookViewId="0">
      <selection activeCell="H1" sqref="H1:H1048576"/>
    </sheetView>
  </sheetViews>
  <sheetFormatPr defaultRowHeight="14.5" x14ac:dyDescent="0.35"/>
  <cols>
    <col min="2" max="2" width="12.1796875" bestFit="1" customWidth="1"/>
    <col min="3" max="3" width="10.7265625" bestFit="1" customWidth="1"/>
  </cols>
  <sheetData>
    <row r="1" spans="1:55" x14ac:dyDescent="0.35">
      <c r="A1" t="s">
        <v>24</v>
      </c>
      <c r="B1" t="s">
        <v>25</v>
      </c>
      <c r="C1" t="s">
        <v>26</v>
      </c>
      <c r="D1" t="s">
        <v>27</v>
      </c>
      <c r="E1" t="s">
        <v>64</v>
      </c>
      <c r="F1" t="s">
        <v>65</v>
      </c>
      <c r="G1" t="s">
        <v>66</v>
      </c>
      <c r="H1" t="s">
        <v>852</v>
      </c>
      <c r="I1" t="s">
        <v>853</v>
      </c>
      <c r="J1" t="s">
        <v>38</v>
      </c>
      <c r="K1" t="s">
        <v>854</v>
      </c>
      <c r="L1" t="s">
        <v>855</v>
      </c>
      <c r="M1" t="s">
        <v>856</v>
      </c>
      <c r="N1" t="s">
        <v>857</v>
      </c>
      <c r="O1" t="s">
        <v>858</v>
      </c>
      <c r="P1" t="s">
        <v>859</v>
      </c>
      <c r="Q1" t="s">
        <v>860</v>
      </c>
      <c r="R1" t="s">
        <v>861</v>
      </c>
      <c r="S1" t="s">
        <v>862</v>
      </c>
      <c r="T1" t="s">
        <v>346</v>
      </c>
      <c r="U1" t="s">
        <v>863</v>
      </c>
      <c r="V1" t="s">
        <v>864</v>
      </c>
      <c r="W1" t="s">
        <v>865</v>
      </c>
      <c r="X1" t="s">
        <v>48</v>
      </c>
      <c r="Y1" t="s">
        <v>866</v>
      </c>
      <c r="Z1" t="s">
        <v>867</v>
      </c>
      <c r="AA1" t="s">
        <v>868</v>
      </c>
      <c r="AB1" t="s">
        <v>869</v>
      </c>
      <c r="AC1" t="s">
        <v>870</v>
      </c>
      <c r="AD1" t="s">
        <v>39</v>
      </c>
      <c r="AE1" t="s">
        <v>697</v>
      </c>
      <c r="AF1" t="s">
        <v>62</v>
      </c>
      <c r="AG1" t="s">
        <v>61</v>
      </c>
      <c r="AH1" t="s">
        <v>871</v>
      </c>
      <c r="AI1" t="s">
        <v>379</v>
      </c>
      <c r="AJ1" t="s">
        <v>67</v>
      </c>
      <c r="AK1" t="s">
        <v>68</v>
      </c>
      <c r="AL1" t="s">
        <v>69</v>
      </c>
      <c r="AM1" t="s">
        <v>70</v>
      </c>
      <c r="AN1" t="s">
        <v>872</v>
      </c>
      <c r="AO1" t="s">
        <v>873</v>
      </c>
      <c r="AP1" t="s">
        <v>71</v>
      </c>
      <c r="AQ1" t="s">
        <v>72</v>
      </c>
      <c r="AR1" t="s">
        <v>874</v>
      </c>
      <c r="AS1" t="s">
        <v>26</v>
      </c>
      <c r="AT1" t="s">
        <v>353</v>
      </c>
      <c r="AU1" t="s">
        <v>875</v>
      </c>
      <c r="AV1" t="s">
        <v>876</v>
      </c>
      <c r="AW1" t="s">
        <v>877</v>
      </c>
      <c r="AX1" t="s">
        <v>878</v>
      </c>
      <c r="AY1" t="s">
        <v>879</v>
      </c>
      <c r="AZ1" t="s">
        <v>880</v>
      </c>
      <c r="BA1" t="s">
        <v>881</v>
      </c>
      <c r="BB1" t="s">
        <v>77</v>
      </c>
      <c r="BC1" t="s">
        <v>78</v>
      </c>
    </row>
    <row r="2" spans="1:55" x14ac:dyDescent="0.35">
      <c r="A2">
        <v>1</v>
      </c>
      <c r="B2" t="s">
        <v>882</v>
      </c>
      <c r="C2">
        <v>8</v>
      </c>
      <c r="D2" t="str">
        <f>IF(C2&gt;30, "NO", "YES")</f>
        <v>YES</v>
      </c>
      <c r="E2" t="s">
        <v>883</v>
      </c>
      <c r="F2" s="1">
        <v>45323.499259259297</v>
      </c>
      <c r="G2" s="1">
        <v>45323.499259259297</v>
      </c>
      <c r="H2">
        <v>100</v>
      </c>
      <c r="I2">
        <v>0</v>
      </c>
      <c r="J2">
        <v>0</v>
      </c>
      <c r="K2">
        <v>0</v>
      </c>
      <c r="L2">
        <v>0</v>
      </c>
      <c r="M2">
        <v>0</v>
      </c>
      <c r="N2">
        <v>0</v>
      </c>
      <c r="O2">
        <v>100</v>
      </c>
      <c r="P2">
        <v>0</v>
      </c>
      <c r="Q2">
        <v>2</v>
      </c>
      <c r="R2">
        <v>0</v>
      </c>
      <c r="S2">
        <v>0</v>
      </c>
      <c r="T2">
        <v>80</v>
      </c>
      <c r="U2">
        <v>2</v>
      </c>
      <c r="V2">
        <v>0</v>
      </c>
      <c r="W2">
        <v>0</v>
      </c>
      <c r="X2">
        <v>0</v>
      </c>
      <c r="Y2">
        <v>0</v>
      </c>
      <c r="Z2">
        <v>20</v>
      </c>
      <c r="AA2">
        <v>10</v>
      </c>
      <c r="AB2">
        <v>0</v>
      </c>
      <c r="AC2">
        <v>4</v>
      </c>
      <c r="AD2">
        <v>0</v>
      </c>
      <c r="AE2">
        <v>0</v>
      </c>
      <c r="AF2" t="s">
        <v>882</v>
      </c>
      <c r="AG2" s="50" t="s">
        <v>80</v>
      </c>
      <c r="AH2">
        <v>0</v>
      </c>
      <c r="AI2" t="s">
        <v>229</v>
      </c>
      <c r="AJ2">
        <v>30</v>
      </c>
      <c r="AK2">
        <v>30</v>
      </c>
      <c r="AL2">
        <v>20</v>
      </c>
      <c r="AM2">
        <v>30</v>
      </c>
      <c r="AN2">
        <v>30</v>
      </c>
      <c r="AO2">
        <v>0</v>
      </c>
      <c r="AP2" t="s">
        <v>86</v>
      </c>
      <c r="AQ2" t="s">
        <v>86</v>
      </c>
      <c r="AR2" t="s">
        <v>82</v>
      </c>
      <c r="AS2">
        <v>8</v>
      </c>
      <c r="AT2">
        <v>0</v>
      </c>
      <c r="BB2">
        <v>-3.99021507136501</v>
      </c>
      <c r="BC2">
        <v>50.460802442621201</v>
      </c>
    </row>
    <row r="3" spans="1:55" x14ac:dyDescent="0.35">
      <c r="A3">
        <v>2</v>
      </c>
      <c r="B3" t="s">
        <v>884</v>
      </c>
      <c r="C3">
        <v>5</v>
      </c>
      <c r="D3" t="str">
        <f t="shared" ref="D3" si="0">IF(C3&gt;30, "NO", "YES")</f>
        <v>YES</v>
      </c>
      <c r="E3" t="s">
        <v>885</v>
      </c>
      <c r="F3" s="1">
        <v>45323.502268518503</v>
      </c>
      <c r="G3" s="1">
        <v>45323.502268518503</v>
      </c>
      <c r="H3">
        <v>80</v>
      </c>
      <c r="I3">
        <v>0</v>
      </c>
      <c r="J3">
        <v>0</v>
      </c>
      <c r="K3">
        <v>0</v>
      </c>
      <c r="L3">
        <v>0</v>
      </c>
      <c r="M3">
        <v>0</v>
      </c>
      <c r="N3">
        <v>2</v>
      </c>
      <c r="O3">
        <v>50</v>
      </c>
      <c r="P3">
        <v>48</v>
      </c>
      <c r="Q3">
        <v>2</v>
      </c>
      <c r="R3">
        <v>0</v>
      </c>
      <c r="S3">
        <v>0</v>
      </c>
      <c r="T3">
        <v>40</v>
      </c>
      <c r="U3">
        <v>0</v>
      </c>
      <c r="V3">
        <v>0</v>
      </c>
      <c r="W3">
        <v>3</v>
      </c>
      <c r="X3">
        <v>0</v>
      </c>
      <c r="Y3">
        <v>0</v>
      </c>
      <c r="Z3">
        <v>20</v>
      </c>
      <c r="AA3">
        <v>20</v>
      </c>
      <c r="AB3">
        <v>1</v>
      </c>
      <c r="AC3">
        <v>8</v>
      </c>
      <c r="AD3">
        <v>0</v>
      </c>
      <c r="AE3">
        <v>0</v>
      </c>
      <c r="AF3" t="s">
        <v>884</v>
      </c>
      <c r="AG3" s="50" t="s">
        <v>80</v>
      </c>
      <c r="AH3">
        <v>0</v>
      </c>
      <c r="AI3" t="s">
        <v>229</v>
      </c>
      <c r="AJ3">
        <v>30</v>
      </c>
      <c r="AK3">
        <v>25</v>
      </c>
      <c r="AL3">
        <v>30</v>
      </c>
      <c r="AM3">
        <v>27</v>
      </c>
      <c r="AN3">
        <v>30</v>
      </c>
      <c r="AO3">
        <v>0</v>
      </c>
      <c r="AP3" t="s">
        <v>86</v>
      </c>
      <c r="AQ3" t="s">
        <v>86</v>
      </c>
      <c r="AR3" t="s">
        <v>82</v>
      </c>
      <c r="AS3">
        <v>5</v>
      </c>
      <c r="AT3">
        <v>2</v>
      </c>
      <c r="BB3">
        <v>-3.9959603231213898</v>
      </c>
      <c r="BC3">
        <v>50.461435018418797</v>
      </c>
    </row>
    <row r="4" spans="1:55" x14ac:dyDescent="0.35">
      <c r="A4">
        <v>10</v>
      </c>
      <c r="B4" t="s">
        <v>886</v>
      </c>
      <c r="C4">
        <v>62</v>
      </c>
      <c r="D4" t="str">
        <f t="shared" ref="D4:D36" si="1">IF(C4&gt;30, "NO", "YES")</f>
        <v>NO</v>
      </c>
      <c r="E4" t="s">
        <v>887</v>
      </c>
      <c r="F4" s="1">
        <v>45369.629363425898</v>
      </c>
      <c r="G4" s="1">
        <v>45369.629363425898</v>
      </c>
      <c r="H4">
        <v>1</v>
      </c>
      <c r="J4">
        <v>0</v>
      </c>
      <c r="K4">
        <v>0</v>
      </c>
      <c r="L4">
        <v>0</v>
      </c>
      <c r="M4">
        <v>0</v>
      </c>
      <c r="N4">
        <v>20</v>
      </c>
      <c r="O4">
        <v>5</v>
      </c>
      <c r="P4">
        <v>0</v>
      </c>
      <c r="Q4">
        <v>0</v>
      </c>
      <c r="R4">
        <v>0</v>
      </c>
      <c r="S4">
        <v>0</v>
      </c>
      <c r="T4">
        <v>1</v>
      </c>
      <c r="U4">
        <v>0</v>
      </c>
      <c r="V4">
        <v>0</v>
      </c>
      <c r="W4">
        <v>0</v>
      </c>
      <c r="X4">
        <v>0</v>
      </c>
      <c r="Y4">
        <v>0</v>
      </c>
      <c r="Z4">
        <v>2</v>
      </c>
      <c r="AA4">
        <v>0</v>
      </c>
      <c r="AB4">
        <v>0</v>
      </c>
      <c r="AC4">
        <v>0</v>
      </c>
      <c r="AD4">
        <v>0</v>
      </c>
      <c r="AE4">
        <v>0</v>
      </c>
      <c r="AF4" t="s">
        <v>886</v>
      </c>
      <c r="AG4" t="s">
        <v>888</v>
      </c>
      <c r="AH4">
        <v>0</v>
      </c>
      <c r="AI4" t="s">
        <v>229</v>
      </c>
      <c r="AJ4">
        <v>30</v>
      </c>
      <c r="AK4">
        <v>30</v>
      </c>
      <c r="AL4">
        <v>30</v>
      </c>
      <c r="AM4">
        <v>20</v>
      </c>
      <c r="AN4">
        <v>100</v>
      </c>
      <c r="AO4">
        <v>0</v>
      </c>
      <c r="AP4" t="s">
        <v>86</v>
      </c>
      <c r="AQ4" t="s">
        <v>86</v>
      </c>
      <c r="AR4" t="s">
        <v>86</v>
      </c>
      <c r="AS4">
        <v>62</v>
      </c>
      <c r="AT4">
        <v>0</v>
      </c>
      <c r="AU4" t="s">
        <v>409</v>
      </c>
      <c r="AV4">
        <v>0</v>
      </c>
      <c r="AW4">
        <v>0</v>
      </c>
      <c r="AX4">
        <v>0</v>
      </c>
      <c r="AY4">
        <v>0</v>
      </c>
      <c r="AZ4">
        <v>0</v>
      </c>
      <c r="BB4">
        <v>-3.9323532382385902</v>
      </c>
      <c r="BC4">
        <v>50.474557308111201</v>
      </c>
    </row>
    <row r="5" spans="1:55" x14ac:dyDescent="0.35">
      <c r="A5">
        <v>9</v>
      </c>
      <c r="B5" t="s">
        <v>889</v>
      </c>
      <c r="C5">
        <v>5</v>
      </c>
      <c r="D5" t="str">
        <f t="shared" si="1"/>
        <v>YES</v>
      </c>
      <c r="E5" t="s">
        <v>890</v>
      </c>
      <c r="F5" s="1">
        <v>45369.532453703701</v>
      </c>
      <c r="G5" s="1">
        <v>45369.532453703701</v>
      </c>
      <c r="H5">
        <v>25</v>
      </c>
      <c r="J5">
        <v>0</v>
      </c>
      <c r="K5">
        <v>0</v>
      </c>
      <c r="L5">
        <v>0</v>
      </c>
      <c r="M5">
        <v>0</v>
      </c>
      <c r="N5">
        <v>100</v>
      </c>
      <c r="O5">
        <v>0</v>
      </c>
      <c r="P5">
        <v>0</v>
      </c>
      <c r="Q5">
        <v>0</v>
      </c>
      <c r="R5">
        <v>0</v>
      </c>
      <c r="S5">
        <v>0</v>
      </c>
      <c r="T5">
        <v>20</v>
      </c>
      <c r="U5">
        <v>0</v>
      </c>
      <c r="V5">
        <v>0</v>
      </c>
      <c r="W5">
        <v>0</v>
      </c>
      <c r="X5">
        <v>0</v>
      </c>
      <c r="Y5">
        <v>0</v>
      </c>
      <c r="Z5">
        <v>8</v>
      </c>
      <c r="AA5">
        <v>0</v>
      </c>
      <c r="AB5">
        <v>25</v>
      </c>
      <c r="AC5">
        <v>1</v>
      </c>
      <c r="AD5">
        <v>0</v>
      </c>
      <c r="AE5">
        <v>0</v>
      </c>
      <c r="AF5" t="s">
        <v>889</v>
      </c>
      <c r="AG5" t="s">
        <v>891</v>
      </c>
      <c r="AH5">
        <v>0</v>
      </c>
      <c r="AI5" t="s">
        <v>409</v>
      </c>
      <c r="AJ5">
        <v>10</v>
      </c>
      <c r="AK5">
        <v>15</v>
      </c>
      <c r="AL5">
        <v>25</v>
      </c>
      <c r="AM5">
        <v>15</v>
      </c>
      <c r="AN5">
        <v>0</v>
      </c>
      <c r="AO5">
        <v>15</v>
      </c>
      <c r="AP5" t="s">
        <v>86</v>
      </c>
      <c r="AQ5" t="s">
        <v>86</v>
      </c>
      <c r="AR5" t="s">
        <v>82</v>
      </c>
      <c r="AS5">
        <v>5</v>
      </c>
      <c r="AT5">
        <v>2</v>
      </c>
      <c r="AU5" t="s">
        <v>892</v>
      </c>
      <c r="AV5">
        <v>65</v>
      </c>
      <c r="AW5">
        <v>0</v>
      </c>
      <c r="AX5">
        <v>0</v>
      </c>
      <c r="AY5">
        <v>0</v>
      </c>
      <c r="AZ5">
        <v>0</v>
      </c>
      <c r="BB5">
        <v>-3.9297475543827498</v>
      </c>
      <c r="BC5">
        <v>50.4803634729357</v>
      </c>
    </row>
    <row r="6" spans="1:55" x14ac:dyDescent="0.35">
      <c r="A6">
        <v>28</v>
      </c>
      <c r="B6" t="s">
        <v>893</v>
      </c>
      <c r="C6">
        <v>18</v>
      </c>
      <c r="D6" t="str">
        <f t="shared" si="1"/>
        <v>YES</v>
      </c>
      <c r="E6" t="s">
        <v>894</v>
      </c>
      <c r="F6" s="1">
        <v>45371.4702314815</v>
      </c>
      <c r="G6" s="1">
        <v>45371.4702314815</v>
      </c>
      <c r="H6">
        <v>65</v>
      </c>
      <c r="J6">
        <v>0</v>
      </c>
      <c r="K6">
        <v>0</v>
      </c>
      <c r="L6">
        <v>0</v>
      </c>
      <c r="M6">
        <v>0</v>
      </c>
      <c r="N6">
        <v>0</v>
      </c>
      <c r="O6">
        <v>50</v>
      </c>
      <c r="P6">
        <v>0</v>
      </c>
      <c r="Q6">
        <v>0</v>
      </c>
      <c r="R6">
        <v>0</v>
      </c>
      <c r="S6">
        <v>0</v>
      </c>
      <c r="T6">
        <v>65</v>
      </c>
      <c r="U6">
        <v>0</v>
      </c>
      <c r="V6">
        <v>0</v>
      </c>
      <c r="W6">
        <v>0</v>
      </c>
      <c r="X6">
        <v>0</v>
      </c>
      <c r="Y6">
        <v>0</v>
      </c>
      <c r="Z6">
        <v>10</v>
      </c>
      <c r="AA6">
        <v>0</v>
      </c>
      <c r="AB6">
        <v>0</v>
      </c>
      <c r="AC6">
        <v>0</v>
      </c>
      <c r="AD6">
        <v>0</v>
      </c>
      <c r="AE6">
        <v>0</v>
      </c>
      <c r="AF6" t="s">
        <v>893</v>
      </c>
      <c r="AG6" t="s">
        <v>235</v>
      </c>
      <c r="AH6">
        <v>0</v>
      </c>
      <c r="AI6" t="s">
        <v>409</v>
      </c>
      <c r="AJ6">
        <v>5</v>
      </c>
      <c r="AK6">
        <v>8</v>
      </c>
      <c r="AL6">
        <v>12</v>
      </c>
      <c r="AM6">
        <v>3</v>
      </c>
      <c r="AN6">
        <v>0</v>
      </c>
      <c r="AO6">
        <v>100</v>
      </c>
      <c r="AP6" t="s">
        <v>82</v>
      </c>
      <c r="AQ6" t="s">
        <v>229</v>
      </c>
      <c r="AR6" t="s">
        <v>82</v>
      </c>
      <c r="AS6">
        <v>18</v>
      </c>
      <c r="AT6">
        <v>0</v>
      </c>
      <c r="AU6" t="s">
        <v>409</v>
      </c>
      <c r="AV6">
        <v>100</v>
      </c>
      <c r="AW6">
        <v>0</v>
      </c>
      <c r="AX6">
        <v>0</v>
      </c>
      <c r="AY6">
        <v>0</v>
      </c>
      <c r="AZ6">
        <v>0</v>
      </c>
      <c r="BB6">
        <v>-3.9264221430162198</v>
      </c>
      <c r="BC6">
        <v>50.443799382751699</v>
      </c>
    </row>
    <row r="7" spans="1:55" x14ac:dyDescent="0.35">
      <c r="A7">
        <v>31</v>
      </c>
      <c r="B7" t="s">
        <v>895</v>
      </c>
      <c r="C7">
        <v>14</v>
      </c>
      <c r="D7" t="str">
        <f t="shared" si="1"/>
        <v>YES</v>
      </c>
      <c r="E7" t="s">
        <v>896</v>
      </c>
      <c r="F7" s="3">
        <v>45371.683333333298</v>
      </c>
      <c r="G7" s="3">
        <v>45371.683333333298</v>
      </c>
      <c r="H7">
        <v>50</v>
      </c>
      <c r="J7">
        <v>0</v>
      </c>
      <c r="K7">
        <v>0</v>
      </c>
      <c r="L7">
        <v>0</v>
      </c>
      <c r="M7">
        <v>0</v>
      </c>
      <c r="N7">
        <v>0</v>
      </c>
      <c r="O7">
        <v>90</v>
      </c>
      <c r="P7">
        <v>1</v>
      </c>
      <c r="Q7">
        <v>0</v>
      </c>
      <c r="R7">
        <v>0</v>
      </c>
      <c r="S7">
        <v>10</v>
      </c>
      <c r="T7">
        <v>0</v>
      </c>
      <c r="U7">
        <v>0</v>
      </c>
      <c r="V7">
        <v>0</v>
      </c>
      <c r="W7">
        <v>0</v>
      </c>
      <c r="X7">
        <v>0</v>
      </c>
      <c r="Y7">
        <v>15</v>
      </c>
      <c r="Z7">
        <v>50</v>
      </c>
      <c r="AA7">
        <v>0</v>
      </c>
      <c r="AB7">
        <v>0</v>
      </c>
      <c r="AC7">
        <v>20</v>
      </c>
      <c r="AD7">
        <v>0</v>
      </c>
      <c r="AE7">
        <v>0</v>
      </c>
      <c r="AF7" t="s">
        <v>895</v>
      </c>
      <c r="AG7" t="s">
        <v>84</v>
      </c>
      <c r="AH7">
        <v>0</v>
      </c>
      <c r="AI7" t="s">
        <v>229</v>
      </c>
      <c r="AJ7">
        <v>3</v>
      </c>
      <c r="AK7">
        <v>2</v>
      </c>
      <c r="AL7">
        <v>6</v>
      </c>
      <c r="AM7">
        <v>10</v>
      </c>
      <c r="AN7">
        <v>0</v>
      </c>
      <c r="AO7">
        <v>0</v>
      </c>
      <c r="AP7" t="s">
        <v>86</v>
      </c>
      <c r="AQ7" t="s">
        <v>86</v>
      </c>
      <c r="AR7" t="s">
        <v>86</v>
      </c>
      <c r="AS7">
        <v>14</v>
      </c>
      <c r="AT7">
        <v>5</v>
      </c>
      <c r="AU7" t="s">
        <v>409</v>
      </c>
      <c r="AV7">
        <v>100</v>
      </c>
      <c r="AW7">
        <v>0</v>
      </c>
      <c r="AX7">
        <v>0</v>
      </c>
      <c r="AY7">
        <v>0</v>
      </c>
      <c r="AZ7">
        <v>0</v>
      </c>
      <c r="BB7">
        <v>-3.9202057599276201</v>
      </c>
      <c r="BC7">
        <v>50.438471715266203</v>
      </c>
    </row>
    <row r="8" spans="1:55" x14ac:dyDescent="0.35">
      <c r="A8">
        <v>17</v>
      </c>
      <c r="B8" t="s">
        <v>897</v>
      </c>
      <c r="C8">
        <v>20</v>
      </c>
      <c r="D8" t="str">
        <f t="shared" si="1"/>
        <v>YES</v>
      </c>
      <c r="E8" t="s">
        <v>898</v>
      </c>
      <c r="F8" s="1">
        <v>45371.478333333303</v>
      </c>
      <c r="G8" s="1">
        <v>45371.478333333303</v>
      </c>
      <c r="H8">
        <v>70</v>
      </c>
      <c r="J8">
        <v>0</v>
      </c>
      <c r="K8">
        <v>0</v>
      </c>
      <c r="L8">
        <v>0</v>
      </c>
      <c r="M8">
        <v>0</v>
      </c>
      <c r="N8">
        <v>80</v>
      </c>
      <c r="O8">
        <v>0</v>
      </c>
      <c r="P8">
        <v>20</v>
      </c>
      <c r="Q8">
        <v>0</v>
      </c>
      <c r="R8">
        <v>0</v>
      </c>
      <c r="S8">
        <v>0</v>
      </c>
      <c r="T8">
        <v>45</v>
      </c>
      <c r="U8">
        <v>0</v>
      </c>
      <c r="V8">
        <v>0</v>
      </c>
      <c r="W8">
        <v>0</v>
      </c>
      <c r="X8">
        <v>0</v>
      </c>
      <c r="Y8">
        <v>0</v>
      </c>
      <c r="Z8">
        <v>25</v>
      </c>
      <c r="AA8">
        <v>0</v>
      </c>
      <c r="AB8">
        <v>0</v>
      </c>
      <c r="AC8">
        <v>0</v>
      </c>
      <c r="AD8">
        <v>0</v>
      </c>
      <c r="AE8">
        <v>0</v>
      </c>
      <c r="AF8" t="s">
        <v>897</v>
      </c>
      <c r="AG8" t="s">
        <v>899</v>
      </c>
      <c r="AH8">
        <v>0</v>
      </c>
      <c r="AI8" t="s">
        <v>409</v>
      </c>
      <c r="AJ8">
        <v>3</v>
      </c>
      <c r="AK8">
        <v>2</v>
      </c>
      <c r="AL8">
        <v>4</v>
      </c>
      <c r="AM8">
        <v>15</v>
      </c>
      <c r="AN8">
        <v>0</v>
      </c>
      <c r="AO8">
        <v>100</v>
      </c>
      <c r="AP8" t="s">
        <v>86</v>
      </c>
      <c r="AQ8" t="s">
        <v>409</v>
      </c>
      <c r="AR8" t="s">
        <v>82</v>
      </c>
      <c r="AS8">
        <v>20</v>
      </c>
      <c r="AT8">
        <v>0</v>
      </c>
      <c r="AU8" t="s">
        <v>409</v>
      </c>
      <c r="AV8">
        <v>100</v>
      </c>
      <c r="AW8">
        <v>100</v>
      </c>
      <c r="AX8">
        <v>0</v>
      </c>
      <c r="AY8">
        <v>0</v>
      </c>
      <c r="AZ8">
        <v>0</v>
      </c>
      <c r="BB8">
        <v>-3.89610407673735</v>
      </c>
      <c r="BC8">
        <v>50.486165880997397</v>
      </c>
    </row>
    <row r="9" spans="1:55" x14ac:dyDescent="0.35">
      <c r="A9">
        <v>7</v>
      </c>
      <c r="B9" t="s">
        <v>900</v>
      </c>
      <c r="C9">
        <v>47</v>
      </c>
      <c r="D9" t="str">
        <f t="shared" si="1"/>
        <v>NO</v>
      </c>
      <c r="E9" t="s">
        <v>901</v>
      </c>
      <c r="F9" s="1">
        <v>45369.485381944403</v>
      </c>
      <c r="G9" s="1">
        <v>45369.485381944403</v>
      </c>
      <c r="H9">
        <v>20</v>
      </c>
      <c r="J9">
        <v>0</v>
      </c>
      <c r="K9">
        <v>0</v>
      </c>
      <c r="L9">
        <v>0</v>
      </c>
      <c r="M9">
        <v>0</v>
      </c>
      <c r="N9">
        <v>0</v>
      </c>
      <c r="O9">
        <v>100</v>
      </c>
      <c r="P9">
        <v>0</v>
      </c>
      <c r="Q9">
        <v>0</v>
      </c>
      <c r="R9">
        <v>0</v>
      </c>
      <c r="S9">
        <v>0</v>
      </c>
      <c r="T9">
        <v>20</v>
      </c>
      <c r="U9">
        <v>1</v>
      </c>
      <c r="V9">
        <v>0</v>
      </c>
      <c r="W9">
        <v>0</v>
      </c>
      <c r="X9">
        <v>0</v>
      </c>
      <c r="Y9">
        <v>0</v>
      </c>
      <c r="Z9">
        <v>1</v>
      </c>
      <c r="AA9">
        <v>0</v>
      </c>
      <c r="AB9">
        <v>0</v>
      </c>
      <c r="AC9">
        <v>0</v>
      </c>
      <c r="AD9">
        <v>0</v>
      </c>
      <c r="AE9">
        <v>0</v>
      </c>
      <c r="AF9" t="s">
        <v>900</v>
      </c>
      <c r="AH9">
        <v>0</v>
      </c>
      <c r="AI9" t="s">
        <v>229</v>
      </c>
      <c r="AJ9">
        <v>20</v>
      </c>
      <c r="AK9">
        <v>30</v>
      </c>
      <c r="AL9">
        <v>30</v>
      </c>
      <c r="AM9">
        <v>15</v>
      </c>
      <c r="AN9">
        <v>20</v>
      </c>
      <c r="AO9">
        <v>0</v>
      </c>
      <c r="AP9" t="s">
        <v>86</v>
      </c>
      <c r="AQ9" t="s">
        <v>409</v>
      </c>
      <c r="AR9" t="s">
        <v>86</v>
      </c>
      <c r="AS9">
        <v>47</v>
      </c>
      <c r="AT9">
        <v>0</v>
      </c>
      <c r="AU9" t="s">
        <v>409</v>
      </c>
      <c r="AV9">
        <v>0</v>
      </c>
      <c r="AW9">
        <v>0</v>
      </c>
      <c r="AX9">
        <v>0</v>
      </c>
      <c r="AY9">
        <v>0</v>
      </c>
      <c r="AZ9">
        <v>0</v>
      </c>
      <c r="BB9">
        <v>-3.8886790706210901</v>
      </c>
      <c r="BC9">
        <v>50.474205586653397</v>
      </c>
    </row>
    <row r="10" spans="1:55" x14ac:dyDescent="0.35">
      <c r="A10">
        <v>6</v>
      </c>
      <c r="B10" t="s">
        <v>902</v>
      </c>
      <c r="C10">
        <v>70</v>
      </c>
      <c r="D10" t="str">
        <f t="shared" si="1"/>
        <v>NO</v>
      </c>
      <c r="E10" t="s">
        <v>903</v>
      </c>
      <c r="F10" s="3">
        <v>45369.457638888904</v>
      </c>
      <c r="G10" s="3">
        <v>45369.457638888904</v>
      </c>
      <c r="H10">
        <v>80</v>
      </c>
      <c r="J10">
        <v>0</v>
      </c>
      <c r="K10">
        <v>0</v>
      </c>
      <c r="L10">
        <v>0</v>
      </c>
      <c r="M10">
        <v>0</v>
      </c>
      <c r="N10">
        <v>10</v>
      </c>
      <c r="O10">
        <v>10</v>
      </c>
      <c r="P10">
        <v>10</v>
      </c>
      <c r="Q10">
        <v>0</v>
      </c>
      <c r="R10">
        <v>0</v>
      </c>
      <c r="S10">
        <v>10</v>
      </c>
      <c r="T10">
        <v>0</v>
      </c>
      <c r="U10">
        <v>0</v>
      </c>
      <c r="V10">
        <v>0</v>
      </c>
      <c r="W10">
        <v>0</v>
      </c>
      <c r="X10">
        <v>0</v>
      </c>
      <c r="Y10">
        <v>0</v>
      </c>
      <c r="Z10">
        <v>80</v>
      </c>
      <c r="AA10">
        <v>1</v>
      </c>
      <c r="AB10">
        <v>2</v>
      </c>
      <c r="AC10">
        <v>0</v>
      </c>
      <c r="AD10">
        <v>0</v>
      </c>
      <c r="AE10">
        <v>0</v>
      </c>
      <c r="AF10" t="s">
        <v>902</v>
      </c>
      <c r="AH10">
        <v>0</v>
      </c>
      <c r="AI10" t="s">
        <v>904</v>
      </c>
      <c r="AJ10">
        <v>15</v>
      </c>
      <c r="AK10">
        <v>12</v>
      </c>
      <c r="AL10">
        <v>15</v>
      </c>
      <c r="AM10">
        <v>20</v>
      </c>
      <c r="AN10">
        <v>0</v>
      </c>
      <c r="AO10">
        <v>0</v>
      </c>
      <c r="AP10" t="s">
        <v>86</v>
      </c>
      <c r="AQ10" t="s">
        <v>904</v>
      </c>
      <c r="AR10" t="s">
        <v>86</v>
      </c>
      <c r="AS10">
        <v>70</v>
      </c>
      <c r="AT10">
        <v>0</v>
      </c>
      <c r="AU10" t="s">
        <v>904</v>
      </c>
      <c r="AV10">
        <v>90</v>
      </c>
      <c r="AW10">
        <v>0</v>
      </c>
      <c r="AX10">
        <v>0</v>
      </c>
      <c r="AY10">
        <v>0</v>
      </c>
      <c r="AZ10">
        <v>0</v>
      </c>
      <c r="BB10">
        <v>-3.88362699037897</v>
      </c>
      <c r="BC10">
        <v>50.469216811220903</v>
      </c>
    </row>
    <row r="11" spans="1:55" x14ac:dyDescent="0.35">
      <c r="A11">
        <v>23</v>
      </c>
      <c r="B11" t="s">
        <v>905</v>
      </c>
      <c r="C11">
        <v>2</v>
      </c>
      <c r="D11" t="str">
        <f t="shared" si="1"/>
        <v>YES</v>
      </c>
      <c r="E11" t="s">
        <v>906</v>
      </c>
      <c r="F11" s="1">
        <v>45371.498553240701</v>
      </c>
      <c r="G11" s="1">
        <v>45371.498553240701</v>
      </c>
      <c r="H11">
        <v>25</v>
      </c>
      <c r="J11">
        <v>0</v>
      </c>
      <c r="K11">
        <v>0</v>
      </c>
      <c r="L11">
        <v>0</v>
      </c>
      <c r="M11">
        <v>0</v>
      </c>
      <c r="N11">
        <v>100</v>
      </c>
      <c r="O11">
        <v>0</v>
      </c>
      <c r="P11">
        <v>0</v>
      </c>
      <c r="Q11">
        <v>0</v>
      </c>
      <c r="R11">
        <v>0</v>
      </c>
      <c r="S11">
        <v>0</v>
      </c>
      <c r="T11">
        <v>10</v>
      </c>
      <c r="U11">
        <v>0</v>
      </c>
      <c r="V11">
        <v>0</v>
      </c>
      <c r="W11">
        <v>0</v>
      </c>
      <c r="X11">
        <v>0</v>
      </c>
      <c r="Y11">
        <v>0</v>
      </c>
      <c r="Z11">
        <v>15</v>
      </c>
      <c r="AA11">
        <v>0</v>
      </c>
      <c r="AB11">
        <v>1</v>
      </c>
      <c r="AC11">
        <v>0</v>
      </c>
      <c r="AD11">
        <v>0</v>
      </c>
      <c r="AE11">
        <v>0</v>
      </c>
      <c r="AF11" t="s">
        <v>905</v>
      </c>
      <c r="AG11" t="s">
        <v>907</v>
      </c>
      <c r="AH11">
        <v>0</v>
      </c>
      <c r="AI11" t="s">
        <v>229</v>
      </c>
      <c r="AJ11">
        <v>4</v>
      </c>
      <c r="AK11">
        <v>2</v>
      </c>
      <c r="AL11">
        <v>3</v>
      </c>
      <c r="AM11">
        <v>3</v>
      </c>
      <c r="AN11">
        <v>0</v>
      </c>
      <c r="AO11">
        <v>100</v>
      </c>
      <c r="AP11" t="s">
        <v>82</v>
      </c>
      <c r="AQ11" t="s">
        <v>86</v>
      </c>
      <c r="AR11" t="s">
        <v>82</v>
      </c>
      <c r="AS11">
        <v>2</v>
      </c>
      <c r="AT11">
        <v>3</v>
      </c>
      <c r="AU11" t="s">
        <v>409</v>
      </c>
      <c r="AV11">
        <v>100</v>
      </c>
      <c r="AW11">
        <v>0</v>
      </c>
      <c r="AX11">
        <v>0</v>
      </c>
      <c r="AY11">
        <v>0</v>
      </c>
      <c r="AZ11">
        <v>0</v>
      </c>
      <c r="BB11">
        <v>-3.8991387815998499</v>
      </c>
      <c r="BC11">
        <v>50.447063204729702</v>
      </c>
    </row>
    <row r="12" spans="1:55" x14ac:dyDescent="0.35">
      <c r="A12">
        <v>3</v>
      </c>
      <c r="B12" t="s">
        <v>908</v>
      </c>
      <c r="C12">
        <v>43</v>
      </c>
      <c r="D12" t="str">
        <f t="shared" si="1"/>
        <v>NO</v>
      </c>
      <c r="E12" t="s">
        <v>909</v>
      </c>
      <c r="F12" s="2">
        <v>45369.665984699102</v>
      </c>
      <c r="G12" s="2">
        <v>45369.665984699102</v>
      </c>
      <c r="H12">
        <v>15</v>
      </c>
      <c r="J12">
        <v>0</v>
      </c>
      <c r="K12">
        <v>0</v>
      </c>
      <c r="L12">
        <v>0</v>
      </c>
      <c r="M12">
        <v>0</v>
      </c>
      <c r="N12">
        <v>0</v>
      </c>
      <c r="O12">
        <v>100</v>
      </c>
      <c r="P12">
        <v>0</v>
      </c>
      <c r="Q12">
        <v>2</v>
      </c>
      <c r="R12">
        <v>0</v>
      </c>
      <c r="S12">
        <v>0</v>
      </c>
      <c r="T12">
        <v>0</v>
      </c>
      <c r="U12">
        <v>0</v>
      </c>
      <c r="V12">
        <v>0</v>
      </c>
      <c r="W12">
        <v>0</v>
      </c>
      <c r="X12">
        <v>0</v>
      </c>
      <c r="Y12">
        <v>0</v>
      </c>
      <c r="Z12">
        <v>15</v>
      </c>
      <c r="AA12">
        <v>0</v>
      </c>
      <c r="AB12">
        <v>0</v>
      </c>
      <c r="AC12">
        <v>1</v>
      </c>
      <c r="AD12">
        <v>0</v>
      </c>
      <c r="AE12">
        <v>0</v>
      </c>
      <c r="AF12" t="s">
        <v>908</v>
      </c>
      <c r="AH12">
        <v>0</v>
      </c>
      <c r="AI12" t="s">
        <v>229</v>
      </c>
      <c r="AJ12">
        <v>3</v>
      </c>
      <c r="AK12">
        <v>5</v>
      </c>
      <c r="AL12">
        <v>5</v>
      </c>
      <c r="AM12">
        <v>4</v>
      </c>
      <c r="AN12">
        <v>0</v>
      </c>
      <c r="AO12">
        <v>0</v>
      </c>
      <c r="AP12" t="s">
        <v>82</v>
      </c>
      <c r="AQ12" t="s">
        <v>86</v>
      </c>
      <c r="AR12" t="s">
        <v>86</v>
      </c>
      <c r="AS12">
        <v>43</v>
      </c>
      <c r="AT12">
        <v>0</v>
      </c>
      <c r="AU12" t="s">
        <v>409</v>
      </c>
      <c r="AV12">
        <v>30</v>
      </c>
      <c r="AW12">
        <v>0</v>
      </c>
      <c r="AX12">
        <v>0</v>
      </c>
      <c r="AY12">
        <v>0</v>
      </c>
      <c r="AZ12">
        <v>0</v>
      </c>
      <c r="BB12">
        <v>-3.9127523302174301</v>
      </c>
      <c r="BC12">
        <v>50.473827579115699</v>
      </c>
    </row>
    <row r="13" spans="1:55" x14ac:dyDescent="0.35">
      <c r="A13">
        <v>26</v>
      </c>
      <c r="B13" t="s">
        <v>910</v>
      </c>
      <c r="C13">
        <v>17</v>
      </c>
      <c r="D13" t="str">
        <f t="shared" si="1"/>
        <v>YES</v>
      </c>
      <c r="E13" t="s">
        <v>911</v>
      </c>
      <c r="F13" s="1">
        <v>45370.629988425899</v>
      </c>
      <c r="G13" s="1">
        <v>45370.629988425899</v>
      </c>
      <c r="H13">
        <v>60</v>
      </c>
      <c r="J13">
        <v>0</v>
      </c>
      <c r="K13">
        <v>0</v>
      </c>
      <c r="L13">
        <v>0</v>
      </c>
      <c r="M13">
        <v>0</v>
      </c>
      <c r="N13">
        <v>0</v>
      </c>
      <c r="O13">
        <v>2</v>
      </c>
      <c r="P13">
        <v>0</v>
      </c>
      <c r="Q13">
        <v>5</v>
      </c>
      <c r="R13">
        <v>0</v>
      </c>
      <c r="S13">
        <v>2</v>
      </c>
      <c r="T13">
        <v>35</v>
      </c>
      <c r="U13">
        <v>0</v>
      </c>
      <c r="V13">
        <v>0</v>
      </c>
      <c r="W13">
        <v>0</v>
      </c>
      <c r="X13">
        <v>0</v>
      </c>
      <c r="Y13">
        <v>0</v>
      </c>
      <c r="Z13">
        <v>40</v>
      </c>
      <c r="AA13">
        <v>0</v>
      </c>
      <c r="AB13">
        <v>0</v>
      </c>
      <c r="AC13">
        <v>30</v>
      </c>
      <c r="AD13">
        <v>0</v>
      </c>
      <c r="AE13">
        <v>0</v>
      </c>
      <c r="AF13" t="s">
        <v>910</v>
      </c>
      <c r="AG13" t="s">
        <v>912</v>
      </c>
      <c r="AH13">
        <v>0</v>
      </c>
      <c r="AI13" t="s">
        <v>229</v>
      </c>
      <c r="AJ13">
        <v>12</v>
      </c>
      <c r="AK13">
        <v>10</v>
      </c>
      <c r="AL13">
        <v>7</v>
      </c>
      <c r="AM13">
        <v>5</v>
      </c>
      <c r="AN13">
        <v>0</v>
      </c>
      <c r="AO13">
        <v>100</v>
      </c>
      <c r="AP13" t="s">
        <v>86</v>
      </c>
      <c r="AQ13" t="s">
        <v>86</v>
      </c>
      <c r="AR13" t="s">
        <v>82</v>
      </c>
      <c r="AS13">
        <v>17</v>
      </c>
      <c r="AT13">
        <v>15</v>
      </c>
      <c r="AU13" t="s">
        <v>409</v>
      </c>
      <c r="AV13">
        <v>100</v>
      </c>
      <c r="AW13">
        <v>0</v>
      </c>
      <c r="AX13">
        <v>0</v>
      </c>
      <c r="AY13">
        <v>0</v>
      </c>
      <c r="AZ13">
        <v>0</v>
      </c>
      <c r="BB13">
        <v>-3.9375358697426499</v>
      </c>
      <c r="BC13">
        <v>50.469533444427199</v>
      </c>
    </row>
    <row r="14" spans="1:55" x14ac:dyDescent="0.35">
      <c r="A14">
        <v>8</v>
      </c>
      <c r="B14" t="s">
        <v>913</v>
      </c>
      <c r="C14">
        <v>8</v>
      </c>
      <c r="D14" t="str">
        <f t="shared" si="1"/>
        <v>YES</v>
      </c>
      <c r="E14" t="s">
        <v>914</v>
      </c>
      <c r="F14" s="2">
        <v>45370.471963703698</v>
      </c>
      <c r="G14" s="2">
        <v>45370.471963703698</v>
      </c>
      <c r="H14">
        <v>75</v>
      </c>
      <c r="J14">
        <v>0</v>
      </c>
      <c r="K14">
        <v>0</v>
      </c>
      <c r="L14">
        <v>0</v>
      </c>
      <c r="M14">
        <v>0</v>
      </c>
      <c r="N14">
        <v>2</v>
      </c>
      <c r="O14">
        <v>1</v>
      </c>
      <c r="P14">
        <v>0</v>
      </c>
      <c r="Q14">
        <v>20</v>
      </c>
      <c r="R14">
        <v>0</v>
      </c>
      <c r="S14">
        <v>0</v>
      </c>
      <c r="T14">
        <v>70</v>
      </c>
      <c r="U14">
        <v>0</v>
      </c>
      <c r="V14">
        <v>0</v>
      </c>
      <c r="W14">
        <v>0</v>
      </c>
      <c r="X14">
        <v>0</v>
      </c>
      <c r="Y14">
        <v>0</v>
      </c>
      <c r="Z14">
        <v>25</v>
      </c>
      <c r="AA14">
        <v>0</v>
      </c>
      <c r="AB14">
        <v>0</v>
      </c>
      <c r="AC14">
        <v>1</v>
      </c>
      <c r="AD14">
        <v>0</v>
      </c>
      <c r="AE14">
        <v>0</v>
      </c>
      <c r="AF14" t="s">
        <v>913</v>
      </c>
      <c r="AG14" t="s">
        <v>915</v>
      </c>
      <c r="AH14">
        <v>0</v>
      </c>
      <c r="AI14" t="s">
        <v>229</v>
      </c>
      <c r="AJ14">
        <v>6</v>
      </c>
      <c r="AK14">
        <v>5</v>
      </c>
      <c r="AL14">
        <v>6</v>
      </c>
      <c r="AM14">
        <v>5</v>
      </c>
      <c r="AN14">
        <v>30</v>
      </c>
      <c r="AO14">
        <v>70</v>
      </c>
      <c r="AP14" t="s">
        <v>86</v>
      </c>
      <c r="AQ14" t="s">
        <v>86</v>
      </c>
      <c r="AR14" t="s">
        <v>86</v>
      </c>
      <c r="AS14">
        <v>8</v>
      </c>
      <c r="AT14">
        <v>15</v>
      </c>
      <c r="AU14" t="s">
        <v>409</v>
      </c>
      <c r="AV14">
        <v>95</v>
      </c>
      <c r="AW14">
        <v>0</v>
      </c>
      <c r="AX14">
        <v>0</v>
      </c>
      <c r="AY14">
        <v>0</v>
      </c>
      <c r="AZ14">
        <v>0</v>
      </c>
      <c r="BB14">
        <v>-3.9336131667470702</v>
      </c>
      <c r="BC14">
        <v>50.4524147728457</v>
      </c>
    </row>
    <row r="15" spans="1:55" x14ac:dyDescent="0.35">
      <c r="A15">
        <v>14</v>
      </c>
      <c r="B15" t="s">
        <v>916</v>
      </c>
      <c r="C15">
        <v>29</v>
      </c>
      <c r="D15" t="str">
        <f t="shared" si="1"/>
        <v>YES</v>
      </c>
      <c r="E15" t="s">
        <v>917</v>
      </c>
      <c r="F15" s="1">
        <v>45370.582708333299</v>
      </c>
      <c r="G15" s="1">
        <v>45370.582708333299</v>
      </c>
      <c r="H15">
        <v>85</v>
      </c>
      <c r="J15">
        <v>0</v>
      </c>
      <c r="K15">
        <v>0</v>
      </c>
      <c r="L15">
        <v>0</v>
      </c>
      <c r="M15">
        <v>0</v>
      </c>
      <c r="N15">
        <v>65</v>
      </c>
      <c r="O15">
        <v>35</v>
      </c>
      <c r="P15">
        <v>0</v>
      </c>
      <c r="Q15">
        <v>0</v>
      </c>
      <c r="R15">
        <v>0</v>
      </c>
      <c r="S15">
        <v>0</v>
      </c>
      <c r="T15">
        <v>2</v>
      </c>
      <c r="U15">
        <v>0</v>
      </c>
      <c r="V15">
        <v>0</v>
      </c>
      <c r="W15">
        <v>0</v>
      </c>
      <c r="X15">
        <v>0</v>
      </c>
      <c r="Y15">
        <v>0</v>
      </c>
      <c r="Z15">
        <v>85</v>
      </c>
      <c r="AA15">
        <v>0</v>
      </c>
      <c r="AB15">
        <v>0</v>
      </c>
      <c r="AC15">
        <v>0</v>
      </c>
      <c r="AD15">
        <v>0</v>
      </c>
      <c r="AE15">
        <v>0</v>
      </c>
      <c r="AF15" t="s">
        <v>916</v>
      </c>
      <c r="AG15" t="s">
        <v>918</v>
      </c>
      <c r="AH15">
        <v>0</v>
      </c>
      <c r="AI15" t="s">
        <v>409</v>
      </c>
      <c r="AJ15">
        <v>10</v>
      </c>
      <c r="AK15">
        <v>8</v>
      </c>
      <c r="AL15">
        <v>12</v>
      </c>
      <c r="AM15">
        <v>25</v>
      </c>
      <c r="AN15">
        <v>0</v>
      </c>
      <c r="AO15">
        <v>0</v>
      </c>
      <c r="AP15" t="s">
        <v>86</v>
      </c>
      <c r="AQ15" t="s">
        <v>409</v>
      </c>
      <c r="AR15" t="s">
        <v>86</v>
      </c>
      <c r="AS15">
        <v>29</v>
      </c>
      <c r="AT15">
        <v>0</v>
      </c>
      <c r="AU15" t="s">
        <v>409</v>
      </c>
      <c r="AV15">
        <v>100</v>
      </c>
      <c r="AW15">
        <v>0</v>
      </c>
      <c r="AX15">
        <v>0</v>
      </c>
      <c r="AY15">
        <v>0</v>
      </c>
      <c r="AZ15">
        <v>0</v>
      </c>
      <c r="BB15">
        <v>-3.9636759012794802</v>
      </c>
      <c r="BC15">
        <v>50.462925381482698</v>
      </c>
    </row>
    <row r="16" spans="1:55" x14ac:dyDescent="0.35">
      <c r="A16">
        <v>11</v>
      </c>
      <c r="B16" t="s">
        <v>919</v>
      </c>
      <c r="C16">
        <v>5</v>
      </c>
      <c r="D16" t="str">
        <f t="shared" si="1"/>
        <v>YES</v>
      </c>
      <c r="E16" t="s">
        <v>920</v>
      </c>
      <c r="F16" s="1">
        <v>45370.411273148202</v>
      </c>
      <c r="G16" s="1">
        <v>45370.411273148202</v>
      </c>
      <c r="H16">
        <v>75</v>
      </c>
      <c r="J16">
        <v>0</v>
      </c>
      <c r="K16">
        <v>0</v>
      </c>
      <c r="L16">
        <v>0</v>
      </c>
      <c r="M16">
        <v>0</v>
      </c>
      <c r="N16">
        <v>0</v>
      </c>
      <c r="O16">
        <v>100</v>
      </c>
      <c r="P16">
        <v>0</v>
      </c>
      <c r="Q16">
        <v>0</v>
      </c>
      <c r="R16">
        <v>0</v>
      </c>
      <c r="S16">
        <v>0</v>
      </c>
      <c r="T16">
        <v>2</v>
      </c>
      <c r="U16">
        <v>0</v>
      </c>
      <c r="V16">
        <v>0</v>
      </c>
      <c r="W16">
        <v>0</v>
      </c>
      <c r="X16">
        <v>0</v>
      </c>
      <c r="Y16">
        <v>0</v>
      </c>
      <c r="Z16">
        <v>0</v>
      </c>
      <c r="AA16">
        <v>0</v>
      </c>
      <c r="AB16">
        <v>0</v>
      </c>
      <c r="AC16">
        <v>1</v>
      </c>
      <c r="AD16">
        <v>0</v>
      </c>
      <c r="AE16">
        <v>0</v>
      </c>
      <c r="AF16" t="s">
        <v>919</v>
      </c>
      <c r="AH16">
        <v>0</v>
      </c>
      <c r="AI16" t="s">
        <v>409</v>
      </c>
      <c r="AJ16">
        <v>30</v>
      </c>
      <c r="AK16">
        <v>35</v>
      </c>
      <c r="AL16">
        <v>30</v>
      </c>
      <c r="AM16">
        <v>30</v>
      </c>
      <c r="AN16">
        <v>0</v>
      </c>
      <c r="AO16">
        <v>20</v>
      </c>
      <c r="AP16" t="s">
        <v>86</v>
      </c>
      <c r="AQ16" t="s">
        <v>82</v>
      </c>
      <c r="AR16" t="s">
        <v>86</v>
      </c>
      <c r="AS16">
        <v>5</v>
      </c>
      <c r="AT16">
        <v>0</v>
      </c>
      <c r="AU16" t="s">
        <v>409</v>
      </c>
      <c r="AV16">
        <v>3</v>
      </c>
      <c r="AW16">
        <v>0</v>
      </c>
      <c r="AX16">
        <v>0</v>
      </c>
      <c r="AY16">
        <v>0</v>
      </c>
      <c r="AZ16">
        <v>85</v>
      </c>
      <c r="BB16">
        <v>-3.9925633196199901</v>
      </c>
      <c r="BC16">
        <v>50.453750679978398</v>
      </c>
    </row>
    <row r="17" spans="1:55" x14ac:dyDescent="0.35">
      <c r="A17">
        <v>12</v>
      </c>
      <c r="B17" t="s">
        <v>921</v>
      </c>
      <c r="C17">
        <v>20</v>
      </c>
      <c r="D17" t="str">
        <f t="shared" si="1"/>
        <v>YES</v>
      </c>
      <c r="E17" t="s">
        <v>922</v>
      </c>
      <c r="F17" s="1">
        <v>45370.449456018498</v>
      </c>
      <c r="G17" s="1">
        <v>45370.449456018498</v>
      </c>
      <c r="H17">
        <v>4</v>
      </c>
      <c r="J17">
        <v>0</v>
      </c>
      <c r="K17">
        <v>0</v>
      </c>
      <c r="L17">
        <v>0</v>
      </c>
      <c r="M17">
        <v>0</v>
      </c>
      <c r="N17">
        <v>1</v>
      </c>
      <c r="O17">
        <v>0</v>
      </c>
      <c r="P17">
        <v>4</v>
      </c>
      <c r="Q17">
        <v>30</v>
      </c>
      <c r="R17">
        <v>0</v>
      </c>
      <c r="S17">
        <v>0</v>
      </c>
      <c r="T17">
        <v>2</v>
      </c>
      <c r="U17">
        <v>0</v>
      </c>
      <c r="V17">
        <v>0</v>
      </c>
      <c r="W17">
        <v>0</v>
      </c>
      <c r="X17">
        <v>4</v>
      </c>
      <c r="Y17">
        <v>0</v>
      </c>
      <c r="Z17">
        <v>0</v>
      </c>
      <c r="AA17">
        <v>0</v>
      </c>
      <c r="AB17">
        <v>0</v>
      </c>
      <c r="AC17">
        <v>0</v>
      </c>
      <c r="AD17">
        <v>0</v>
      </c>
      <c r="AE17">
        <v>0</v>
      </c>
      <c r="AF17" t="s">
        <v>921</v>
      </c>
      <c r="AG17" t="s">
        <v>923</v>
      </c>
      <c r="AH17">
        <v>0</v>
      </c>
      <c r="AI17" t="s">
        <v>409</v>
      </c>
      <c r="AJ17">
        <v>1</v>
      </c>
      <c r="AK17">
        <v>2</v>
      </c>
      <c r="AL17">
        <v>2</v>
      </c>
      <c r="AM17">
        <v>2</v>
      </c>
      <c r="AN17">
        <v>0</v>
      </c>
      <c r="AO17">
        <v>100</v>
      </c>
      <c r="AP17" t="s">
        <v>86</v>
      </c>
      <c r="AQ17" t="s">
        <v>409</v>
      </c>
      <c r="AR17" t="s">
        <v>86</v>
      </c>
      <c r="AS17">
        <v>20</v>
      </c>
      <c r="AT17">
        <v>0</v>
      </c>
      <c r="AU17" t="s">
        <v>924</v>
      </c>
      <c r="AV17">
        <v>0</v>
      </c>
      <c r="AW17">
        <v>0</v>
      </c>
      <c r="AX17">
        <v>0</v>
      </c>
      <c r="AY17">
        <v>0</v>
      </c>
      <c r="AZ17">
        <v>0</v>
      </c>
      <c r="BB17">
        <v>-3.97730231017868</v>
      </c>
      <c r="BC17">
        <v>50.459169037433703</v>
      </c>
    </row>
    <row r="18" spans="1:55" x14ac:dyDescent="0.35">
      <c r="A18">
        <v>4</v>
      </c>
      <c r="B18" t="s">
        <v>925</v>
      </c>
      <c r="C18">
        <v>0</v>
      </c>
      <c r="D18" t="str">
        <f t="shared" si="1"/>
        <v>YES</v>
      </c>
      <c r="E18" t="s">
        <v>926</v>
      </c>
      <c r="F18" s="1">
        <v>45369.4813194444</v>
      </c>
      <c r="G18" s="1">
        <v>45369.4813194444</v>
      </c>
      <c r="H18">
        <v>65</v>
      </c>
      <c r="J18">
        <v>0</v>
      </c>
      <c r="K18">
        <v>0</v>
      </c>
      <c r="L18">
        <v>0</v>
      </c>
      <c r="M18">
        <v>0</v>
      </c>
      <c r="N18">
        <v>95</v>
      </c>
      <c r="O18">
        <v>4</v>
      </c>
      <c r="P18">
        <v>0</v>
      </c>
      <c r="Q18">
        <v>0</v>
      </c>
      <c r="R18">
        <v>0</v>
      </c>
      <c r="S18">
        <v>1</v>
      </c>
      <c r="T18">
        <v>60</v>
      </c>
      <c r="U18">
        <v>0</v>
      </c>
      <c r="V18">
        <v>0</v>
      </c>
      <c r="W18">
        <v>0</v>
      </c>
      <c r="X18">
        <v>0</v>
      </c>
      <c r="Y18">
        <v>0</v>
      </c>
      <c r="Z18">
        <v>70</v>
      </c>
      <c r="AA18">
        <v>0</v>
      </c>
      <c r="AB18">
        <v>0</v>
      </c>
      <c r="AC18">
        <v>2</v>
      </c>
      <c r="AD18">
        <v>0</v>
      </c>
      <c r="AE18">
        <v>0</v>
      </c>
      <c r="AF18" t="s">
        <v>925</v>
      </c>
      <c r="AG18" t="s">
        <v>927</v>
      </c>
      <c r="AH18">
        <v>0</v>
      </c>
      <c r="AI18" t="s">
        <v>928</v>
      </c>
      <c r="AJ18">
        <v>12</v>
      </c>
      <c r="AK18">
        <v>12</v>
      </c>
      <c r="AL18">
        <v>5</v>
      </c>
      <c r="AM18">
        <v>10</v>
      </c>
      <c r="AN18">
        <v>85</v>
      </c>
      <c r="AO18">
        <v>0</v>
      </c>
      <c r="AP18" t="s">
        <v>86</v>
      </c>
      <c r="AQ18" t="s">
        <v>86</v>
      </c>
      <c r="AR18" t="s">
        <v>86</v>
      </c>
      <c r="AS18">
        <v>0</v>
      </c>
      <c r="AT18">
        <v>10</v>
      </c>
      <c r="AU18" t="s">
        <v>929</v>
      </c>
      <c r="AV18">
        <v>5</v>
      </c>
      <c r="AW18">
        <v>0</v>
      </c>
      <c r="AX18">
        <v>0</v>
      </c>
      <c r="AY18">
        <v>0</v>
      </c>
      <c r="AZ18">
        <v>85</v>
      </c>
      <c r="BB18">
        <v>-3.9087133717493798</v>
      </c>
      <c r="BC18">
        <v>50.487127943325397</v>
      </c>
    </row>
    <row r="19" spans="1:55" x14ac:dyDescent="0.35">
      <c r="A19">
        <v>35</v>
      </c>
      <c r="B19" t="s">
        <v>930</v>
      </c>
      <c r="C19">
        <v>10</v>
      </c>
      <c r="D19" t="str">
        <f t="shared" si="1"/>
        <v>YES</v>
      </c>
      <c r="E19" t="s">
        <v>931</v>
      </c>
      <c r="F19" s="1">
        <v>45372.589710648099</v>
      </c>
      <c r="G19" s="2">
        <v>45405.502047222202</v>
      </c>
      <c r="H19">
        <v>95</v>
      </c>
      <c r="J19">
        <v>0</v>
      </c>
      <c r="K19">
        <v>0</v>
      </c>
      <c r="L19">
        <v>0</v>
      </c>
      <c r="M19">
        <v>0</v>
      </c>
      <c r="N19">
        <v>0</v>
      </c>
      <c r="O19">
        <v>90</v>
      </c>
      <c r="P19">
        <v>5</v>
      </c>
      <c r="Q19">
        <v>0</v>
      </c>
      <c r="R19">
        <v>0</v>
      </c>
      <c r="S19">
        <v>5</v>
      </c>
      <c r="T19">
        <v>0</v>
      </c>
      <c r="U19">
        <v>0</v>
      </c>
      <c r="V19">
        <v>2</v>
      </c>
      <c r="W19">
        <v>30</v>
      </c>
      <c r="X19">
        <v>0</v>
      </c>
      <c r="Y19">
        <v>0</v>
      </c>
      <c r="Z19">
        <v>3</v>
      </c>
      <c r="AA19">
        <v>20</v>
      </c>
      <c r="AB19">
        <v>0</v>
      </c>
      <c r="AC19">
        <v>1</v>
      </c>
      <c r="AD19">
        <v>0</v>
      </c>
      <c r="AE19">
        <v>0</v>
      </c>
      <c r="AF19" t="s">
        <v>930</v>
      </c>
      <c r="AG19" t="s">
        <v>932</v>
      </c>
      <c r="AH19">
        <v>0</v>
      </c>
      <c r="AI19" t="s">
        <v>229</v>
      </c>
      <c r="AJ19">
        <v>70</v>
      </c>
      <c r="AK19">
        <v>55</v>
      </c>
      <c r="AL19">
        <v>45</v>
      </c>
      <c r="AM19">
        <v>45</v>
      </c>
      <c r="AN19">
        <v>0</v>
      </c>
      <c r="AO19">
        <v>0</v>
      </c>
      <c r="AP19" t="s">
        <v>86</v>
      </c>
      <c r="AQ19" t="s">
        <v>86</v>
      </c>
      <c r="AR19" t="s">
        <v>86</v>
      </c>
      <c r="AS19">
        <v>10</v>
      </c>
      <c r="AT19">
        <v>0</v>
      </c>
      <c r="AU19" t="s">
        <v>409</v>
      </c>
      <c r="AV19">
        <v>5</v>
      </c>
      <c r="AW19">
        <v>0</v>
      </c>
      <c r="AX19">
        <v>0</v>
      </c>
      <c r="AY19">
        <v>0</v>
      </c>
      <c r="AZ19">
        <v>0</v>
      </c>
      <c r="BB19">
        <v>-3.8600725661356798</v>
      </c>
      <c r="BC19">
        <v>50.517532667556097</v>
      </c>
    </row>
    <row r="20" spans="1:55" x14ac:dyDescent="0.35">
      <c r="A20">
        <v>13</v>
      </c>
      <c r="B20" t="s">
        <v>933</v>
      </c>
      <c r="C20">
        <v>3</v>
      </c>
      <c r="D20" t="str">
        <f t="shared" si="1"/>
        <v>YES</v>
      </c>
      <c r="E20" t="s">
        <v>934</v>
      </c>
      <c r="F20" s="1">
        <v>45370.674189814803</v>
      </c>
      <c r="G20" s="1">
        <v>45370.674189814803</v>
      </c>
      <c r="H20">
        <v>6</v>
      </c>
      <c r="J20">
        <v>0</v>
      </c>
      <c r="K20">
        <v>0</v>
      </c>
      <c r="L20">
        <v>1</v>
      </c>
      <c r="M20">
        <v>0</v>
      </c>
      <c r="N20">
        <v>0</v>
      </c>
      <c r="O20">
        <v>0</v>
      </c>
      <c r="P20">
        <v>0</v>
      </c>
      <c r="Q20">
        <v>2</v>
      </c>
      <c r="R20">
        <v>2</v>
      </c>
      <c r="S20">
        <v>0</v>
      </c>
      <c r="T20">
        <v>2</v>
      </c>
      <c r="U20">
        <v>2</v>
      </c>
      <c r="V20">
        <v>0</v>
      </c>
      <c r="W20">
        <v>0</v>
      </c>
      <c r="X20">
        <v>0</v>
      </c>
      <c r="Y20">
        <v>0</v>
      </c>
      <c r="Z20">
        <v>2</v>
      </c>
      <c r="AA20">
        <v>20</v>
      </c>
      <c r="AB20">
        <v>1</v>
      </c>
      <c r="AC20">
        <v>0</v>
      </c>
      <c r="AD20">
        <v>0</v>
      </c>
      <c r="AE20">
        <v>0</v>
      </c>
      <c r="AF20" t="s">
        <v>933</v>
      </c>
      <c r="AG20" t="s">
        <v>935</v>
      </c>
      <c r="AH20">
        <v>0</v>
      </c>
      <c r="AI20" t="s">
        <v>229</v>
      </c>
      <c r="AJ20">
        <v>15</v>
      </c>
      <c r="AK20">
        <v>5</v>
      </c>
      <c r="AL20">
        <v>20</v>
      </c>
      <c r="AM20">
        <v>20</v>
      </c>
      <c r="AN20">
        <v>0</v>
      </c>
      <c r="AO20">
        <v>0</v>
      </c>
      <c r="AP20" t="s">
        <v>86</v>
      </c>
      <c r="AQ20" t="s">
        <v>409</v>
      </c>
      <c r="AR20" t="s">
        <v>86</v>
      </c>
      <c r="AS20">
        <v>3</v>
      </c>
      <c r="AT20">
        <v>0</v>
      </c>
      <c r="AU20" t="s">
        <v>936</v>
      </c>
      <c r="AV20">
        <v>0</v>
      </c>
      <c r="AW20">
        <v>0</v>
      </c>
      <c r="AX20">
        <v>0</v>
      </c>
      <c r="AY20">
        <v>0</v>
      </c>
      <c r="AZ20">
        <v>10</v>
      </c>
      <c r="BB20">
        <v>-3.8837966506951198</v>
      </c>
      <c r="BC20">
        <v>50.525760433321999</v>
      </c>
    </row>
    <row r="21" spans="1:55" x14ac:dyDescent="0.35">
      <c r="A21">
        <v>29</v>
      </c>
      <c r="B21" t="s">
        <v>937</v>
      </c>
      <c r="C21">
        <v>47</v>
      </c>
      <c r="D21" t="str">
        <f t="shared" si="1"/>
        <v>NO</v>
      </c>
      <c r="E21" t="s">
        <v>938</v>
      </c>
      <c r="F21" s="3">
        <v>45371.529861111099</v>
      </c>
      <c r="G21" s="3">
        <v>45371.529861111099</v>
      </c>
      <c r="H21">
        <v>80</v>
      </c>
      <c r="J21">
        <v>0</v>
      </c>
      <c r="K21">
        <v>0</v>
      </c>
      <c r="L21">
        <v>0</v>
      </c>
      <c r="M21">
        <v>0</v>
      </c>
      <c r="N21">
        <v>5</v>
      </c>
      <c r="O21">
        <v>60</v>
      </c>
      <c r="P21">
        <v>0</v>
      </c>
      <c r="Q21">
        <v>0</v>
      </c>
      <c r="R21">
        <v>0</v>
      </c>
      <c r="S21">
        <v>0</v>
      </c>
      <c r="T21">
        <v>80</v>
      </c>
      <c r="U21">
        <v>2</v>
      </c>
      <c r="V21">
        <v>0</v>
      </c>
      <c r="W21">
        <v>0</v>
      </c>
      <c r="X21">
        <v>0</v>
      </c>
      <c r="Y21">
        <v>0</v>
      </c>
      <c r="Z21">
        <v>0</v>
      </c>
      <c r="AA21">
        <v>0</v>
      </c>
      <c r="AB21">
        <v>0</v>
      </c>
      <c r="AC21">
        <v>0</v>
      </c>
      <c r="AD21">
        <v>0</v>
      </c>
      <c r="AE21">
        <v>0</v>
      </c>
      <c r="AF21" t="s">
        <v>937</v>
      </c>
      <c r="AG21" t="s">
        <v>84</v>
      </c>
      <c r="AH21">
        <v>0</v>
      </c>
      <c r="AI21" t="s">
        <v>409</v>
      </c>
      <c r="AJ21">
        <v>3</v>
      </c>
      <c r="AK21">
        <v>6</v>
      </c>
      <c r="AL21">
        <v>10</v>
      </c>
      <c r="AM21">
        <v>10</v>
      </c>
      <c r="AN21">
        <v>90</v>
      </c>
      <c r="AO21">
        <v>35</v>
      </c>
      <c r="AP21" t="s">
        <v>86</v>
      </c>
      <c r="AQ21" t="s">
        <v>229</v>
      </c>
      <c r="AR21" t="s">
        <v>86</v>
      </c>
      <c r="AS21">
        <v>47</v>
      </c>
      <c r="AT21">
        <v>0</v>
      </c>
      <c r="AU21" t="s">
        <v>939</v>
      </c>
      <c r="AV21">
        <v>15</v>
      </c>
      <c r="AW21">
        <v>0</v>
      </c>
      <c r="AX21">
        <v>0</v>
      </c>
      <c r="AY21">
        <v>0</v>
      </c>
      <c r="AZ21">
        <v>0</v>
      </c>
      <c r="BB21">
        <v>-3.9217072382294602</v>
      </c>
      <c r="BC21">
        <v>50.452981033712</v>
      </c>
    </row>
    <row r="22" spans="1:55" x14ac:dyDescent="0.35">
      <c r="A22">
        <v>15</v>
      </c>
      <c r="B22" t="s">
        <v>940</v>
      </c>
      <c r="C22">
        <v>10</v>
      </c>
      <c r="D22" t="str">
        <f t="shared" si="1"/>
        <v>YES</v>
      </c>
      <c r="E22" t="s">
        <v>941</v>
      </c>
      <c r="F22" s="1">
        <v>45370.613275463002</v>
      </c>
      <c r="G22" s="1">
        <v>45370.613275463002</v>
      </c>
      <c r="H22">
        <v>22</v>
      </c>
      <c r="J22">
        <v>0</v>
      </c>
      <c r="K22">
        <v>0</v>
      </c>
      <c r="L22">
        <v>0</v>
      </c>
      <c r="M22">
        <v>0</v>
      </c>
      <c r="N22">
        <v>0</v>
      </c>
      <c r="O22">
        <v>0</v>
      </c>
      <c r="P22">
        <v>0</v>
      </c>
      <c r="Q22">
        <v>5</v>
      </c>
      <c r="R22">
        <v>0</v>
      </c>
      <c r="S22">
        <v>0</v>
      </c>
      <c r="T22">
        <v>10</v>
      </c>
      <c r="U22">
        <v>0</v>
      </c>
      <c r="V22">
        <v>0</v>
      </c>
      <c r="W22">
        <v>0</v>
      </c>
      <c r="X22">
        <v>0</v>
      </c>
      <c r="Y22">
        <v>0</v>
      </c>
      <c r="Z22">
        <v>12</v>
      </c>
      <c r="AA22">
        <v>0</v>
      </c>
      <c r="AB22">
        <v>0</v>
      </c>
      <c r="AC22">
        <v>5</v>
      </c>
      <c r="AD22">
        <v>0</v>
      </c>
      <c r="AE22">
        <v>0</v>
      </c>
      <c r="AF22" t="s">
        <v>940</v>
      </c>
      <c r="AG22" t="s">
        <v>942</v>
      </c>
      <c r="AH22">
        <v>0</v>
      </c>
      <c r="AI22" t="s">
        <v>409</v>
      </c>
      <c r="AJ22">
        <v>2</v>
      </c>
      <c r="AK22">
        <v>2</v>
      </c>
      <c r="AL22">
        <v>2</v>
      </c>
      <c r="AM22">
        <v>2</v>
      </c>
      <c r="AN22">
        <v>0</v>
      </c>
      <c r="AO22">
        <v>100</v>
      </c>
      <c r="AP22" t="s">
        <v>86</v>
      </c>
      <c r="AQ22" t="s">
        <v>409</v>
      </c>
      <c r="AR22" t="s">
        <v>86</v>
      </c>
      <c r="AS22">
        <v>10</v>
      </c>
      <c r="AT22">
        <v>0</v>
      </c>
      <c r="AU22" t="s">
        <v>939</v>
      </c>
      <c r="AV22">
        <v>100</v>
      </c>
      <c r="AW22">
        <v>100</v>
      </c>
      <c r="AX22">
        <v>0</v>
      </c>
      <c r="AY22">
        <v>0</v>
      </c>
      <c r="AZ22">
        <v>0</v>
      </c>
      <c r="BB22">
        <v>-3.9709740805489901</v>
      </c>
      <c r="BC22">
        <v>50.457761508705097</v>
      </c>
    </row>
    <row r="23" spans="1:55" x14ac:dyDescent="0.35">
      <c r="A23">
        <v>33</v>
      </c>
      <c r="B23" t="s">
        <v>943</v>
      </c>
      <c r="C23">
        <v>3</v>
      </c>
      <c r="D23" t="str">
        <f t="shared" si="1"/>
        <v>YES</v>
      </c>
      <c r="E23" t="s">
        <v>944</v>
      </c>
      <c r="F23" s="1">
        <v>45372.460717592599</v>
      </c>
      <c r="G23" s="1">
        <v>45372.4617939815</v>
      </c>
      <c r="H23">
        <v>100</v>
      </c>
      <c r="J23">
        <v>0</v>
      </c>
      <c r="K23">
        <v>0</v>
      </c>
      <c r="L23">
        <v>0</v>
      </c>
      <c r="M23">
        <v>0</v>
      </c>
      <c r="N23">
        <v>1</v>
      </c>
      <c r="O23">
        <v>30</v>
      </c>
      <c r="P23">
        <v>0</v>
      </c>
      <c r="Q23">
        <v>0</v>
      </c>
      <c r="R23">
        <v>0</v>
      </c>
      <c r="S23">
        <v>0</v>
      </c>
      <c r="T23">
        <v>50</v>
      </c>
      <c r="U23">
        <v>0</v>
      </c>
      <c r="V23">
        <v>0</v>
      </c>
      <c r="W23">
        <v>0</v>
      </c>
      <c r="X23">
        <v>0</v>
      </c>
      <c r="Y23">
        <v>0</v>
      </c>
      <c r="Z23">
        <v>50</v>
      </c>
      <c r="AA23">
        <v>0</v>
      </c>
      <c r="AB23">
        <v>0</v>
      </c>
      <c r="AC23">
        <v>0</v>
      </c>
      <c r="AD23">
        <v>0</v>
      </c>
      <c r="AE23">
        <v>0</v>
      </c>
      <c r="AF23" t="s">
        <v>943</v>
      </c>
      <c r="AG23" t="s">
        <v>945</v>
      </c>
      <c r="AH23">
        <v>0</v>
      </c>
      <c r="AI23" t="s">
        <v>229</v>
      </c>
      <c r="AJ23">
        <v>5</v>
      </c>
      <c r="AK23">
        <v>5</v>
      </c>
      <c r="AL23">
        <v>7</v>
      </c>
      <c r="AM23">
        <v>8</v>
      </c>
      <c r="AN23">
        <v>0</v>
      </c>
      <c r="AO23">
        <v>100</v>
      </c>
      <c r="AP23" t="s">
        <v>86</v>
      </c>
      <c r="AQ23" t="s">
        <v>86</v>
      </c>
      <c r="AR23" t="s">
        <v>86</v>
      </c>
      <c r="AS23">
        <v>3</v>
      </c>
      <c r="AT23">
        <v>0</v>
      </c>
      <c r="AU23" t="s">
        <v>409</v>
      </c>
      <c r="AV23">
        <v>100</v>
      </c>
      <c r="AW23">
        <v>0</v>
      </c>
      <c r="AX23">
        <v>0</v>
      </c>
      <c r="AY23">
        <v>0</v>
      </c>
      <c r="AZ23">
        <v>0</v>
      </c>
      <c r="BB23">
        <v>-3.8842499711301901</v>
      </c>
      <c r="BC23">
        <v>50.513779545102302</v>
      </c>
    </row>
    <row r="24" spans="1:55" x14ac:dyDescent="0.35">
      <c r="A24">
        <v>30</v>
      </c>
      <c r="B24" t="s">
        <v>946</v>
      </c>
      <c r="C24">
        <v>16</v>
      </c>
      <c r="D24" t="str">
        <f t="shared" si="1"/>
        <v>YES</v>
      </c>
      <c r="E24" t="s">
        <v>947</v>
      </c>
      <c r="F24" s="1">
        <v>45371.637326388904</v>
      </c>
      <c r="G24" s="1">
        <v>45371.637326388904</v>
      </c>
      <c r="H24">
        <v>95</v>
      </c>
      <c r="J24">
        <v>0</v>
      </c>
      <c r="K24">
        <v>0</v>
      </c>
      <c r="L24">
        <v>0</v>
      </c>
      <c r="M24">
        <v>0</v>
      </c>
      <c r="N24">
        <v>0</v>
      </c>
      <c r="O24">
        <v>100</v>
      </c>
      <c r="P24">
        <v>0</v>
      </c>
      <c r="Q24">
        <v>0</v>
      </c>
      <c r="R24">
        <v>0</v>
      </c>
      <c r="S24">
        <v>0</v>
      </c>
      <c r="T24">
        <v>0</v>
      </c>
      <c r="U24">
        <v>0</v>
      </c>
      <c r="V24">
        <v>0</v>
      </c>
      <c r="W24">
        <v>0</v>
      </c>
      <c r="X24">
        <v>5</v>
      </c>
      <c r="Y24">
        <v>0</v>
      </c>
      <c r="Z24">
        <v>95</v>
      </c>
      <c r="AA24">
        <v>20</v>
      </c>
      <c r="AB24">
        <v>0</v>
      </c>
      <c r="AC24">
        <v>0</v>
      </c>
      <c r="AD24">
        <v>0</v>
      </c>
      <c r="AE24">
        <v>0</v>
      </c>
      <c r="AF24" t="s">
        <v>946</v>
      </c>
      <c r="AG24" t="s">
        <v>948</v>
      </c>
      <c r="AH24">
        <v>0</v>
      </c>
      <c r="AI24" t="s">
        <v>409</v>
      </c>
      <c r="AJ24">
        <v>6</v>
      </c>
      <c r="AK24">
        <v>4</v>
      </c>
      <c r="AL24">
        <v>7</v>
      </c>
      <c r="AM24">
        <v>7</v>
      </c>
      <c r="AN24">
        <v>0</v>
      </c>
      <c r="AO24">
        <v>0</v>
      </c>
      <c r="AP24" t="s">
        <v>82</v>
      </c>
      <c r="AQ24" t="s">
        <v>82</v>
      </c>
      <c r="AR24" t="s">
        <v>86</v>
      </c>
      <c r="AS24">
        <v>16</v>
      </c>
      <c r="AT24">
        <v>0</v>
      </c>
      <c r="AU24" t="s">
        <v>409</v>
      </c>
      <c r="AV24">
        <v>100</v>
      </c>
      <c r="AW24">
        <v>0</v>
      </c>
      <c r="AX24">
        <v>0</v>
      </c>
      <c r="AY24">
        <v>0</v>
      </c>
      <c r="AZ24">
        <v>0</v>
      </c>
      <c r="BB24">
        <v>-3.9165160332043598</v>
      </c>
      <c r="BC24">
        <v>50.443110195998997</v>
      </c>
    </row>
    <row r="25" spans="1:55" x14ac:dyDescent="0.35">
      <c r="A25">
        <v>32</v>
      </c>
      <c r="B25" t="s">
        <v>949</v>
      </c>
      <c r="C25">
        <v>11</v>
      </c>
      <c r="D25" t="str">
        <f t="shared" si="1"/>
        <v>YES</v>
      </c>
      <c r="E25" t="s">
        <v>950</v>
      </c>
      <c r="F25" s="1">
        <v>45371.696701388901</v>
      </c>
      <c r="G25" s="1">
        <v>45371.696701388901</v>
      </c>
      <c r="H25">
        <v>80</v>
      </c>
      <c r="J25">
        <v>0</v>
      </c>
      <c r="K25">
        <v>0</v>
      </c>
      <c r="L25">
        <v>0</v>
      </c>
      <c r="M25">
        <v>0</v>
      </c>
      <c r="N25">
        <v>0</v>
      </c>
      <c r="O25">
        <v>0</v>
      </c>
      <c r="P25">
        <v>0</v>
      </c>
      <c r="Q25">
        <v>0</v>
      </c>
      <c r="R25">
        <v>0</v>
      </c>
      <c r="S25">
        <v>15</v>
      </c>
      <c r="T25">
        <v>0</v>
      </c>
      <c r="U25">
        <v>0</v>
      </c>
      <c r="V25">
        <v>0</v>
      </c>
      <c r="W25">
        <v>0</v>
      </c>
      <c r="X25">
        <v>0</v>
      </c>
      <c r="Y25">
        <v>50</v>
      </c>
      <c r="Z25">
        <v>75</v>
      </c>
      <c r="AA25">
        <v>0</v>
      </c>
      <c r="AB25">
        <v>0</v>
      </c>
      <c r="AC25">
        <v>0</v>
      </c>
      <c r="AD25">
        <v>0</v>
      </c>
      <c r="AE25">
        <v>0</v>
      </c>
      <c r="AF25" t="s">
        <v>949</v>
      </c>
      <c r="AG25" t="s">
        <v>84</v>
      </c>
      <c r="AH25">
        <v>0</v>
      </c>
      <c r="AI25" t="s">
        <v>409</v>
      </c>
      <c r="AJ25">
        <v>4</v>
      </c>
      <c r="AK25">
        <v>6</v>
      </c>
      <c r="AL25">
        <v>11</v>
      </c>
      <c r="AM25">
        <v>14</v>
      </c>
      <c r="AN25">
        <v>0</v>
      </c>
      <c r="AO25">
        <v>0</v>
      </c>
      <c r="AP25" t="s">
        <v>86</v>
      </c>
      <c r="AQ25" t="s">
        <v>229</v>
      </c>
      <c r="AR25" t="s">
        <v>86</v>
      </c>
      <c r="AS25">
        <v>11</v>
      </c>
      <c r="AT25">
        <v>0</v>
      </c>
      <c r="AU25" t="s">
        <v>409</v>
      </c>
      <c r="AV25">
        <v>100</v>
      </c>
      <c r="AW25">
        <v>0</v>
      </c>
      <c r="AX25">
        <v>0</v>
      </c>
      <c r="AY25">
        <v>0</v>
      </c>
      <c r="AZ25">
        <v>0</v>
      </c>
      <c r="BB25">
        <v>-3.9262493215285899</v>
      </c>
      <c r="BC25">
        <v>50.438972906866297</v>
      </c>
    </row>
    <row r="26" spans="1:55" x14ac:dyDescent="0.35">
      <c r="A26">
        <v>27</v>
      </c>
      <c r="B26" t="s">
        <v>951</v>
      </c>
      <c r="C26">
        <v>12</v>
      </c>
      <c r="D26" t="str">
        <f t="shared" si="1"/>
        <v>YES</v>
      </c>
      <c r="E26" t="s">
        <v>952</v>
      </c>
      <c r="F26" s="1">
        <v>45371.455891203703</v>
      </c>
      <c r="G26" s="1">
        <v>45371.455891203703</v>
      </c>
      <c r="H26">
        <v>4</v>
      </c>
      <c r="J26">
        <v>0</v>
      </c>
      <c r="K26">
        <v>0</v>
      </c>
      <c r="L26">
        <v>0</v>
      </c>
      <c r="M26">
        <v>0</v>
      </c>
      <c r="N26">
        <v>1</v>
      </c>
      <c r="O26">
        <v>0</v>
      </c>
      <c r="P26">
        <v>0</v>
      </c>
      <c r="Q26">
        <v>10</v>
      </c>
      <c r="R26">
        <v>0</v>
      </c>
      <c r="S26">
        <v>0</v>
      </c>
      <c r="T26">
        <v>0</v>
      </c>
      <c r="U26">
        <v>0</v>
      </c>
      <c r="V26">
        <v>0</v>
      </c>
      <c r="W26">
        <v>0</v>
      </c>
      <c r="X26">
        <v>0</v>
      </c>
      <c r="Y26">
        <v>8</v>
      </c>
      <c r="Z26">
        <v>3</v>
      </c>
      <c r="AA26">
        <v>0</v>
      </c>
      <c r="AB26">
        <v>0</v>
      </c>
      <c r="AC26">
        <v>10</v>
      </c>
      <c r="AD26">
        <v>0</v>
      </c>
      <c r="AE26">
        <v>0</v>
      </c>
      <c r="AF26" t="s">
        <v>951</v>
      </c>
      <c r="AG26" t="s">
        <v>84</v>
      </c>
      <c r="AH26">
        <v>0</v>
      </c>
      <c r="AI26" t="s">
        <v>409</v>
      </c>
      <c r="AJ26">
        <v>3</v>
      </c>
      <c r="AK26">
        <v>5</v>
      </c>
      <c r="AL26">
        <v>5</v>
      </c>
      <c r="AM26">
        <v>3</v>
      </c>
      <c r="AN26">
        <v>0</v>
      </c>
      <c r="AO26">
        <v>0</v>
      </c>
      <c r="AP26" t="s">
        <v>86</v>
      </c>
      <c r="AQ26" t="s">
        <v>229</v>
      </c>
      <c r="AR26" t="s">
        <v>86</v>
      </c>
      <c r="AS26">
        <v>12</v>
      </c>
      <c r="AT26">
        <v>0</v>
      </c>
      <c r="AU26" t="s">
        <v>409</v>
      </c>
      <c r="AV26">
        <v>100</v>
      </c>
      <c r="AW26">
        <v>0</v>
      </c>
      <c r="AX26">
        <v>0</v>
      </c>
      <c r="AY26">
        <v>0</v>
      </c>
      <c r="AZ26">
        <v>0</v>
      </c>
      <c r="BB26">
        <v>-3.9294071683485399</v>
      </c>
      <c r="BC26">
        <v>50.444060357916797</v>
      </c>
    </row>
    <row r="27" spans="1:55" x14ac:dyDescent="0.35">
      <c r="A27">
        <v>34</v>
      </c>
      <c r="B27" t="s">
        <v>953</v>
      </c>
      <c r="C27">
        <v>10</v>
      </c>
      <c r="D27" t="str">
        <f t="shared" si="1"/>
        <v>YES</v>
      </c>
      <c r="E27" t="s">
        <v>954</v>
      </c>
      <c r="F27" s="1">
        <v>45372.566296296303</v>
      </c>
      <c r="G27" s="1">
        <v>45372.566296296303</v>
      </c>
      <c r="H27">
        <v>1</v>
      </c>
      <c r="J27">
        <v>0</v>
      </c>
      <c r="K27">
        <v>0</v>
      </c>
      <c r="L27">
        <v>0</v>
      </c>
      <c r="M27">
        <v>0</v>
      </c>
      <c r="N27">
        <v>0</v>
      </c>
      <c r="O27">
        <v>0</v>
      </c>
      <c r="P27">
        <v>0</v>
      </c>
      <c r="Q27">
        <v>3</v>
      </c>
      <c r="R27">
        <v>0</v>
      </c>
      <c r="S27">
        <v>0</v>
      </c>
      <c r="T27">
        <v>0</v>
      </c>
      <c r="U27">
        <v>1</v>
      </c>
      <c r="V27">
        <v>0</v>
      </c>
      <c r="W27">
        <v>0</v>
      </c>
      <c r="X27">
        <v>0</v>
      </c>
      <c r="Y27">
        <v>0</v>
      </c>
      <c r="Z27">
        <v>0</v>
      </c>
      <c r="AA27">
        <v>0</v>
      </c>
      <c r="AB27">
        <v>0</v>
      </c>
      <c r="AC27">
        <v>3</v>
      </c>
      <c r="AD27">
        <v>0</v>
      </c>
      <c r="AE27">
        <v>0</v>
      </c>
      <c r="AF27" t="s">
        <v>953</v>
      </c>
      <c r="AG27" t="s">
        <v>942</v>
      </c>
      <c r="AH27">
        <v>0</v>
      </c>
      <c r="AI27" t="s">
        <v>229</v>
      </c>
      <c r="AJ27">
        <v>3</v>
      </c>
      <c r="AK27">
        <v>4</v>
      </c>
      <c r="AL27">
        <v>7</v>
      </c>
      <c r="AM27">
        <v>4</v>
      </c>
      <c r="AN27">
        <v>0</v>
      </c>
      <c r="AO27">
        <v>0</v>
      </c>
      <c r="AP27" t="s">
        <v>86</v>
      </c>
      <c r="AQ27" t="s">
        <v>86</v>
      </c>
      <c r="AR27" t="s">
        <v>86</v>
      </c>
      <c r="AS27">
        <v>10</v>
      </c>
      <c r="AT27">
        <v>0</v>
      </c>
      <c r="AU27" t="s">
        <v>955</v>
      </c>
      <c r="AV27">
        <v>0</v>
      </c>
      <c r="AW27">
        <v>0</v>
      </c>
      <c r="AX27">
        <v>0</v>
      </c>
      <c r="AY27">
        <v>0</v>
      </c>
      <c r="AZ27">
        <v>0</v>
      </c>
      <c r="BB27">
        <v>-3.8653621448832598</v>
      </c>
      <c r="BC27">
        <v>50.512980334979403</v>
      </c>
    </row>
    <row r="28" spans="1:55" x14ac:dyDescent="0.35">
      <c r="A28">
        <v>25</v>
      </c>
      <c r="B28" t="s">
        <v>956</v>
      </c>
      <c r="C28">
        <v>37</v>
      </c>
      <c r="D28" t="str">
        <f t="shared" si="1"/>
        <v>NO</v>
      </c>
      <c r="E28" t="s">
        <v>957</v>
      </c>
      <c r="F28" s="1">
        <v>45370.608935185199</v>
      </c>
      <c r="G28" s="1">
        <v>45370.608935185199</v>
      </c>
      <c r="H28">
        <v>65</v>
      </c>
      <c r="J28">
        <v>0</v>
      </c>
      <c r="K28">
        <v>0</v>
      </c>
      <c r="L28">
        <v>0</v>
      </c>
      <c r="M28">
        <v>0</v>
      </c>
      <c r="N28">
        <v>2</v>
      </c>
      <c r="O28">
        <v>10</v>
      </c>
      <c r="P28">
        <v>0</v>
      </c>
      <c r="Q28">
        <v>4</v>
      </c>
      <c r="R28">
        <v>0</v>
      </c>
      <c r="S28">
        <v>0</v>
      </c>
      <c r="T28">
        <v>50</v>
      </c>
      <c r="U28">
        <v>0</v>
      </c>
      <c r="V28">
        <v>0</v>
      </c>
      <c r="W28">
        <v>0</v>
      </c>
      <c r="X28">
        <v>0</v>
      </c>
      <c r="Y28">
        <v>0</v>
      </c>
      <c r="Z28">
        <v>30</v>
      </c>
      <c r="AA28">
        <v>0</v>
      </c>
      <c r="AB28">
        <v>0</v>
      </c>
      <c r="AC28">
        <v>5</v>
      </c>
      <c r="AD28">
        <v>0</v>
      </c>
      <c r="AE28">
        <v>0</v>
      </c>
      <c r="AF28" t="s">
        <v>956</v>
      </c>
      <c r="AG28" t="s">
        <v>945</v>
      </c>
      <c r="AH28">
        <v>0</v>
      </c>
      <c r="AI28" t="s">
        <v>229</v>
      </c>
      <c r="AJ28">
        <v>12</v>
      </c>
      <c r="AK28">
        <v>7</v>
      </c>
      <c r="AL28">
        <v>7</v>
      </c>
      <c r="AM28">
        <v>20</v>
      </c>
      <c r="AN28">
        <v>15</v>
      </c>
      <c r="AO28">
        <v>75</v>
      </c>
      <c r="AP28" t="s">
        <v>86</v>
      </c>
      <c r="AQ28" t="s">
        <v>86</v>
      </c>
      <c r="AR28" t="s">
        <v>82</v>
      </c>
      <c r="AS28">
        <v>37</v>
      </c>
      <c r="AT28">
        <v>0</v>
      </c>
      <c r="AU28" t="s">
        <v>409</v>
      </c>
      <c r="AV28">
        <v>70</v>
      </c>
      <c r="AW28">
        <v>0</v>
      </c>
      <c r="AX28">
        <v>0</v>
      </c>
      <c r="AY28">
        <v>0</v>
      </c>
      <c r="AZ28">
        <v>0</v>
      </c>
      <c r="BB28">
        <v>-3.9308277928849602</v>
      </c>
      <c r="BC28">
        <v>50.466030745467101</v>
      </c>
    </row>
    <row r="29" spans="1:55" x14ac:dyDescent="0.35">
      <c r="A29">
        <v>5</v>
      </c>
      <c r="B29" t="s">
        <v>958</v>
      </c>
      <c r="C29">
        <v>5</v>
      </c>
      <c r="D29" t="str">
        <f t="shared" si="1"/>
        <v>YES</v>
      </c>
      <c r="E29" t="s">
        <v>959</v>
      </c>
      <c r="F29" s="1">
        <v>45369.578692129602</v>
      </c>
      <c r="G29" s="1">
        <v>45369.578692129602</v>
      </c>
      <c r="H29">
        <v>3</v>
      </c>
      <c r="J29">
        <v>0</v>
      </c>
      <c r="K29">
        <v>10</v>
      </c>
      <c r="L29">
        <v>0</v>
      </c>
      <c r="M29">
        <v>0</v>
      </c>
      <c r="N29">
        <v>0</v>
      </c>
      <c r="O29">
        <v>0</v>
      </c>
      <c r="P29">
        <v>0</v>
      </c>
      <c r="Q29">
        <v>3</v>
      </c>
      <c r="R29">
        <v>70</v>
      </c>
      <c r="S29">
        <v>0</v>
      </c>
      <c r="T29">
        <v>2</v>
      </c>
      <c r="U29">
        <v>0</v>
      </c>
      <c r="V29">
        <v>0</v>
      </c>
      <c r="W29">
        <v>0</v>
      </c>
      <c r="X29">
        <v>0</v>
      </c>
      <c r="Y29">
        <v>2</v>
      </c>
      <c r="Z29">
        <v>1</v>
      </c>
      <c r="AA29">
        <v>0</v>
      </c>
      <c r="AB29">
        <v>60</v>
      </c>
      <c r="AC29">
        <v>2</v>
      </c>
      <c r="AD29">
        <v>0</v>
      </c>
      <c r="AE29">
        <v>0</v>
      </c>
      <c r="AF29" t="s">
        <v>958</v>
      </c>
      <c r="AG29" t="s">
        <v>948</v>
      </c>
      <c r="AH29">
        <v>0</v>
      </c>
      <c r="AI29" t="s">
        <v>229</v>
      </c>
      <c r="AJ29">
        <v>2</v>
      </c>
      <c r="AK29">
        <v>12</v>
      </c>
      <c r="AL29">
        <v>12</v>
      </c>
      <c r="AM29">
        <v>2</v>
      </c>
      <c r="AN29">
        <v>0</v>
      </c>
      <c r="AO29">
        <v>100</v>
      </c>
      <c r="AP29" t="s">
        <v>86</v>
      </c>
      <c r="AQ29" t="s">
        <v>409</v>
      </c>
      <c r="AR29" t="s">
        <v>86</v>
      </c>
      <c r="AS29">
        <v>5</v>
      </c>
      <c r="AT29">
        <v>0</v>
      </c>
      <c r="AU29" t="s">
        <v>936</v>
      </c>
      <c r="AV29">
        <v>0</v>
      </c>
      <c r="AW29">
        <v>98</v>
      </c>
      <c r="AX29">
        <v>0</v>
      </c>
      <c r="AY29">
        <v>0</v>
      </c>
      <c r="AZ29">
        <v>0</v>
      </c>
      <c r="BB29">
        <v>-3.9346490617118901</v>
      </c>
      <c r="BC29">
        <v>50.4837839482731</v>
      </c>
    </row>
    <row r="30" spans="1:55" x14ac:dyDescent="0.35">
      <c r="A30">
        <v>16</v>
      </c>
      <c r="B30" t="s">
        <v>960</v>
      </c>
      <c r="C30">
        <v>18</v>
      </c>
      <c r="D30" t="str">
        <f t="shared" si="1"/>
        <v>YES</v>
      </c>
      <c r="E30" t="s">
        <v>961</v>
      </c>
      <c r="F30" s="1">
        <v>45371.453854166699</v>
      </c>
      <c r="G30" s="1">
        <v>45371.453854166699</v>
      </c>
      <c r="H30">
        <v>22</v>
      </c>
      <c r="J30">
        <v>0</v>
      </c>
      <c r="K30">
        <v>0</v>
      </c>
      <c r="L30">
        <v>0</v>
      </c>
      <c r="M30">
        <v>0</v>
      </c>
      <c r="N30">
        <v>40</v>
      </c>
      <c r="O30">
        <v>0</v>
      </c>
      <c r="P30">
        <v>60</v>
      </c>
      <c r="Q30">
        <v>1</v>
      </c>
      <c r="R30">
        <v>1</v>
      </c>
      <c r="S30">
        <v>0</v>
      </c>
      <c r="T30">
        <v>16</v>
      </c>
      <c r="U30">
        <v>0</v>
      </c>
      <c r="V30">
        <v>0</v>
      </c>
      <c r="W30">
        <v>0</v>
      </c>
      <c r="X30">
        <v>0</v>
      </c>
      <c r="Y30">
        <v>0</v>
      </c>
      <c r="Z30">
        <v>6</v>
      </c>
      <c r="AA30">
        <v>0</v>
      </c>
      <c r="AB30">
        <v>1</v>
      </c>
      <c r="AC30">
        <v>1</v>
      </c>
      <c r="AD30">
        <v>0</v>
      </c>
      <c r="AE30">
        <v>0</v>
      </c>
      <c r="AF30" t="s">
        <v>960</v>
      </c>
      <c r="AG30" t="s">
        <v>962</v>
      </c>
      <c r="AH30">
        <v>0</v>
      </c>
      <c r="AI30" t="s">
        <v>409</v>
      </c>
      <c r="AJ30">
        <v>2</v>
      </c>
      <c r="AK30">
        <v>4</v>
      </c>
      <c r="AL30">
        <v>8</v>
      </c>
      <c r="AM30">
        <v>8</v>
      </c>
      <c r="AN30">
        <v>0</v>
      </c>
      <c r="AO30">
        <v>100</v>
      </c>
      <c r="AP30" t="s">
        <v>86</v>
      </c>
      <c r="AQ30" t="s">
        <v>409</v>
      </c>
      <c r="AR30" t="s">
        <v>82</v>
      </c>
      <c r="AS30">
        <v>18</v>
      </c>
      <c r="AT30">
        <v>0</v>
      </c>
      <c r="AU30" t="s">
        <v>409</v>
      </c>
      <c r="AV30">
        <v>100</v>
      </c>
      <c r="AW30">
        <v>100</v>
      </c>
      <c r="AX30">
        <v>0</v>
      </c>
      <c r="AY30">
        <v>0</v>
      </c>
      <c r="AZ30">
        <v>0</v>
      </c>
      <c r="BB30">
        <v>-3.8864983887093301</v>
      </c>
      <c r="BC30">
        <v>50.482139551324501</v>
      </c>
    </row>
    <row r="31" spans="1:55" x14ac:dyDescent="0.35">
      <c r="A31">
        <v>24</v>
      </c>
      <c r="B31" t="s">
        <v>963</v>
      </c>
      <c r="C31">
        <v>9</v>
      </c>
      <c r="D31" t="str">
        <f t="shared" si="1"/>
        <v>YES</v>
      </c>
      <c r="E31" t="s">
        <v>964</v>
      </c>
      <c r="F31" s="1">
        <v>45372.667245370401</v>
      </c>
      <c r="G31" s="1">
        <v>45372.667245370401</v>
      </c>
      <c r="H31">
        <v>8</v>
      </c>
      <c r="J31">
        <v>0</v>
      </c>
      <c r="K31">
        <v>0</v>
      </c>
      <c r="L31">
        <v>0</v>
      </c>
      <c r="M31">
        <v>0</v>
      </c>
      <c r="N31">
        <v>100</v>
      </c>
      <c r="O31">
        <v>0</v>
      </c>
      <c r="P31">
        <v>0</v>
      </c>
      <c r="Q31">
        <v>0</v>
      </c>
      <c r="R31">
        <v>1</v>
      </c>
      <c r="S31">
        <v>0</v>
      </c>
      <c r="T31">
        <v>0</v>
      </c>
      <c r="U31">
        <v>0</v>
      </c>
      <c r="V31">
        <v>0</v>
      </c>
      <c r="W31">
        <v>0</v>
      </c>
      <c r="X31">
        <v>0</v>
      </c>
      <c r="Y31">
        <v>6</v>
      </c>
      <c r="Z31">
        <v>8</v>
      </c>
      <c r="AA31">
        <v>0</v>
      </c>
      <c r="AB31">
        <v>1</v>
      </c>
      <c r="AC31">
        <v>0</v>
      </c>
      <c r="AD31">
        <v>0</v>
      </c>
      <c r="AE31">
        <v>0</v>
      </c>
      <c r="AF31" t="s">
        <v>963</v>
      </c>
      <c r="AG31" t="s">
        <v>965</v>
      </c>
      <c r="AH31">
        <v>0</v>
      </c>
      <c r="AI31" t="s">
        <v>229</v>
      </c>
      <c r="AJ31">
        <v>1</v>
      </c>
      <c r="AK31">
        <v>2</v>
      </c>
      <c r="AL31">
        <v>2</v>
      </c>
      <c r="AM31">
        <v>4</v>
      </c>
      <c r="AN31">
        <v>0</v>
      </c>
      <c r="AO31">
        <v>0</v>
      </c>
      <c r="AP31" t="s">
        <v>86</v>
      </c>
      <c r="AQ31" t="s">
        <v>86</v>
      </c>
      <c r="AR31" t="s">
        <v>86</v>
      </c>
      <c r="AS31">
        <v>9</v>
      </c>
      <c r="AT31">
        <v>6</v>
      </c>
      <c r="AU31" t="s">
        <v>904</v>
      </c>
      <c r="AV31">
        <v>100</v>
      </c>
      <c r="AW31">
        <v>0</v>
      </c>
      <c r="AX31">
        <v>0</v>
      </c>
      <c r="AY31">
        <v>0</v>
      </c>
      <c r="AZ31">
        <v>0</v>
      </c>
      <c r="BB31">
        <v>-3.9767902902296699</v>
      </c>
      <c r="BC31">
        <v>50.448079397023598</v>
      </c>
    </row>
    <row r="32" spans="1:55" x14ac:dyDescent="0.35">
      <c r="A32">
        <v>20</v>
      </c>
      <c r="B32" t="s">
        <v>966</v>
      </c>
      <c r="C32">
        <v>8</v>
      </c>
      <c r="D32" t="str">
        <f t="shared" si="1"/>
        <v>YES</v>
      </c>
      <c r="E32" t="s">
        <v>967</v>
      </c>
      <c r="F32" s="1">
        <v>45371.5167939815</v>
      </c>
      <c r="G32" s="1">
        <v>45371.5167939815</v>
      </c>
      <c r="H32">
        <v>30</v>
      </c>
      <c r="J32">
        <v>0</v>
      </c>
      <c r="K32">
        <v>0</v>
      </c>
      <c r="L32">
        <v>0</v>
      </c>
      <c r="M32">
        <v>0</v>
      </c>
      <c r="N32">
        <v>100</v>
      </c>
      <c r="O32">
        <v>0</v>
      </c>
      <c r="P32">
        <v>0</v>
      </c>
      <c r="Q32">
        <v>0</v>
      </c>
      <c r="R32">
        <v>5</v>
      </c>
      <c r="S32">
        <v>0</v>
      </c>
      <c r="T32">
        <v>15</v>
      </c>
      <c r="U32">
        <v>0</v>
      </c>
      <c r="V32">
        <v>0</v>
      </c>
      <c r="W32">
        <v>0</v>
      </c>
      <c r="X32">
        <v>0</v>
      </c>
      <c r="Y32">
        <v>0</v>
      </c>
      <c r="Z32">
        <v>7</v>
      </c>
      <c r="AA32">
        <v>0</v>
      </c>
      <c r="AB32">
        <v>5</v>
      </c>
      <c r="AC32">
        <v>0</v>
      </c>
      <c r="AD32">
        <v>0</v>
      </c>
      <c r="AE32">
        <v>0</v>
      </c>
      <c r="AF32" t="s">
        <v>966</v>
      </c>
      <c r="AG32" t="s">
        <v>968</v>
      </c>
      <c r="AH32">
        <v>0</v>
      </c>
      <c r="AI32" t="s">
        <v>229</v>
      </c>
      <c r="AJ32">
        <v>5</v>
      </c>
      <c r="AK32">
        <v>2</v>
      </c>
      <c r="AL32">
        <v>3</v>
      </c>
      <c r="AM32">
        <v>5</v>
      </c>
      <c r="AN32">
        <v>0</v>
      </c>
      <c r="AO32">
        <v>80</v>
      </c>
      <c r="AP32" t="s">
        <v>82</v>
      </c>
      <c r="AQ32" t="s">
        <v>86</v>
      </c>
      <c r="AR32" t="s">
        <v>82</v>
      </c>
      <c r="AS32">
        <v>8</v>
      </c>
      <c r="AT32">
        <v>0</v>
      </c>
      <c r="AU32" t="s">
        <v>409</v>
      </c>
      <c r="AV32">
        <v>90</v>
      </c>
      <c r="AW32">
        <v>0</v>
      </c>
      <c r="AX32">
        <v>0</v>
      </c>
      <c r="AY32">
        <v>0</v>
      </c>
      <c r="AZ32">
        <v>0</v>
      </c>
      <c r="BB32">
        <v>-3.87163579826619</v>
      </c>
      <c r="BC32">
        <v>50.495406371849398</v>
      </c>
    </row>
    <row r="33" spans="1:55" x14ac:dyDescent="0.35">
      <c r="A33">
        <v>18</v>
      </c>
      <c r="B33" t="s">
        <v>969</v>
      </c>
      <c r="C33">
        <v>15</v>
      </c>
      <c r="D33" t="str">
        <f t="shared" si="1"/>
        <v>YES</v>
      </c>
      <c r="E33" t="s">
        <v>970</v>
      </c>
      <c r="F33" s="1">
        <v>45371.516990740703</v>
      </c>
      <c r="G33" s="1">
        <v>45371.516990740703</v>
      </c>
      <c r="H33">
        <v>23</v>
      </c>
      <c r="J33">
        <v>0</v>
      </c>
      <c r="K33">
        <v>0</v>
      </c>
      <c r="L33">
        <v>0</v>
      </c>
      <c r="M33">
        <v>0</v>
      </c>
      <c r="N33">
        <v>0</v>
      </c>
      <c r="O33">
        <v>25</v>
      </c>
      <c r="P33">
        <v>0</v>
      </c>
      <c r="Q33">
        <v>0</v>
      </c>
      <c r="R33">
        <v>1</v>
      </c>
      <c r="S33">
        <v>0</v>
      </c>
      <c r="T33">
        <v>22</v>
      </c>
      <c r="U33">
        <v>2</v>
      </c>
      <c r="V33">
        <v>0</v>
      </c>
      <c r="W33">
        <v>0</v>
      </c>
      <c r="X33">
        <v>0</v>
      </c>
      <c r="Y33">
        <v>0</v>
      </c>
      <c r="Z33">
        <v>0</v>
      </c>
      <c r="AA33">
        <v>0</v>
      </c>
      <c r="AB33">
        <v>1</v>
      </c>
      <c r="AC33">
        <v>0</v>
      </c>
      <c r="AD33">
        <v>0</v>
      </c>
      <c r="AE33">
        <v>0</v>
      </c>
      <c r="AF33" t="s">
        <v>969</v>
      </c>
      <c r="AG33" t="s">
        <v>971</v>
      </c>
      <c r="AH33">
        <v>0</v>
      </c>
      <c r="AI33" t="s">
        <v>229</v>
      </c>
      <c r="AJ33">
        <v>16</v>
      </c>
      <c r="AK33">
        <v>30</v>
      </c>
      <c r="AL33">
        <v>20</v>
      </c>
      <c r="AM33">
        <v>25</v>
      </c>
      <c r="AN33">
        <v>100</v>
      </c>
      <c r="AO33">
        <v>100</v>
      </c>
      <c r="AP33" t="s">
        <v>86</v>
      </c>
      <c r="AQ33" t="s">
        <v>86</v>
      </c>
      <c r="AR33" t="s">
        <v>86</v>
      </c>
      <c r="AS33">
        <v>15</v>
      </c>
      <c r="AT33">
        <v>0</v>
      </c>
      <c r="AU33" t="s">
        <v>409</v>
      </c>
      <c r="AV33">
        <v>100</v>
      </c>
      <c r="AW33">
        <v>0</v>
      </c>
      <c r="AX33">
        <v>0</v>
      </c>
      <c r="AY33">
        <v>0</v>
      </c>
      <c r="AZ33">
        <v>1</v>
      </c>
      <c r="BB33">
        <v>-3.87238376431783</v>
      </c>
      <c r="BC33">
        <v>50.505447361655598</v>
      </c>
    </row>
    <row r="34" spans="1:55" x14ac:dyDescent="0.35">
      <c r="A34">
        <v>22</v>
      </c>
      <c r="B34" t="s">
        <v>972</v>
      </c>
      <c r="C34">
        <v>6</v>
      </c>
      <c r="D34" t="str">
        <f t="shared" si="1"/>
        <v>YES</v>
      </c>
      <c r="E34" t="s">
        <v>973</v>
      </c>
      <c r="F34" s="1">
        <v>45371.561655092599</v>
      </c>
      <c r="G34" s="1">
        <v>45371.561655092599</v>
      </c>
      <c r="H34">
        <v>35</v>
      </c>
      <c r="J34">
        <v>0</v>
      </c>
      <c r="K34">
        <v>0</v>
      </c>
      <c r="L34">
        <v>0</v>
      </c>
      <c r="M34">
        <v>0</v>
      </c>
      <c r="N34">
        <v>100</v>
      </c>
      <c r="O34">
        <v>0</v>
      </c>
      <c r="P34">
        <v>0</v>
      </c>
      <c r="Q34">
        <v>0</v>
      </c>
      <c r="R34">
        <v>0</v>
      </c>
      <c r="S34">
        <v>0</v>
      </c>
      <c r="T34">
        <v>15</v>
      </c>
      <c r="U34">
        <v>15</v>
      </c>
      <c r="V34">
        <v>0</v>
      </c>
      <c r="W34">
        <v>12</v>
      </c>
      <c r="X34">
        <v>0</v>
      </c>
      <c r="Y34">
        <v>1</v>
      </c>
      <c r="Z34">
        <v>4</v>
      </c>
      <c r="AA34">
        <v>0</v>
      </c>
      <c r="AB34">
        <v>0</v>
      </c>
      <c r="AC34">
        <v>0</v>
      </c>
      <c r="AD34">
        <v>0</v>
      </c>
      <c r="AE34">
        <v>0</v>
      </c>
      <c r="AF34" t="s">
        <v>972</v>
      </c>
      <c r="AG34" t="s">
        <v>974</v>
      </c>
      <c r="AH34">
        <v>0</v>
      </c>
      <c r="AI34" t="s">
        <v>229</v>
      </c>
      <c r="AJ34">
        <v>12</v>
      </c>
      <c r="AK34">
        <v>10</v>
      </c>
      <c r="AL34">
        <v>15</v>
      </c>
      <c r="AM34">
        <v>10</v>
      </c>
      <c r="AN34">
        <v>2</v>
      </c>
      <c r="AO34">
        <v>90</v>
      </c>
      <c r="AP34" t="s">
        <v>86</v>
      </c>
      <c r="AQ34" t="s">
        <v>86</v>
      </c>
      <c r="AR34" t="s">
        <v>86</v>
      </c>
      <c r="AS34">
        <v>6</v>
      </c>
      <c r="AT34">
        <v>8</v>
      </c>
      <c r="AU34" t="s">
        <v>409</v>
      </c>
      <c r="AV34">
        <v>95</v>
      </c>
      <c r="AW34">
        <v>0</v>
      </c>
      <c r="AX34">
        <v>0</v>
      </c>
      <c r="AY34">
        <v>0</v>
      </c>
      <c r="AZ34">
        <v>35</v>
      </c>
      <c r="BB34">
        <v>-3.8629499922755999</v>
      </c>
      <c r="BC34">
        <v>50.4974747541903</v>
      </c>
    </row>
    <row r="35" spans="1:55" x14ac:dyDescent="0.35">
      <c r="A35">
        <v>21</v>
      </c>
      <c r="B35" t="s">
        <v>975</v>
      </c>
      <c r="C35">
        <v>4</v>
      </c>
      <c r="D35" t="str">
        <f t="shared" si="1"/>
        <v>YES</v>
      </c>
      <c r="E35" t="s">
        <v>976</v>
      </c>
      <c r="F35" s="1">
        <v>45371.536898148202</v>
      </c>
      <c r="G35" s="1">
        <v>45371.536898148202</v>
      </c>
      <c r="H35">
        <v>30</v>
      </c>
      <c r="J35">
        <v>0</v>
      </c>
      <c r="K35">
        <v>0</v>
      </c>
      <c r="L35">
        <v>0</v>
      </c>
      <c r="M35">
        <v>0</v>
      </c>
      <c r="N35">
        <v>100</v>
      </c>
      <c r="O35">
        <v>0</v>
      </c>
      <c r="P35">
        <v>0</v>
      </c>
      <c r="Q35">
        <v>0</v>
      </c>
      <c r="R35">
        <v>0</v>
      </c>
      <c r="S35">
        <v>0</v>
      </c>
      <c r="T35">
        <v>25</v>
      </c>
      <c r="U35">
        <v>0</v>
      </c>
      <c r="V35">
        <v>0</v>
      </c>
      <c r="W35">
        <v>0</v>
      </c>
      <c r="X35">
        <v>0</v>
      </c>
      <c r="Y35">
        <v>3</v>
      </c>
      <c r="Z35">
        <v>22</v>
      </c>
      <c r="AA35">
        <v>0</v>
      </c>
      <c r="AB35">
        <v>0</v>
      </c>
      <c r="AC35">
        <v>0</v>
      </c>
      <c r="AD35">
        <v>0</v>
      </c>
      <c r="AE35">
        <v>0</v>
      </c>
      <c r="AF35" t="s">
        <v>975</v>
      </c>
      <c r="AG35" t="s">
        <v>977</v>
      </c>
      <c r="AH35">
        <v>0</v>
      </c>
      <c r="AI35" t="s">
        <v>229</v>
      </c>
      <c r="AJ35">
        <v>2</v>
      </c>
      <c r="AK35">
        <v>2</v>
      </c>
      <c r="AL35">
        <v>3</v>
      </c>
      <c r="AM35">
        <v>4</v>
      </c>
      <c r="AN35">
        <v>0</v>
      </c>
      <c r="AO35">
        <v>100</v>
      </c>
      <c r="AP35" t="s">
        <v>86</v>
      </c>
      <c r="AQ35" t="s">
        <v>86</v>
      </c>
      <c r="AR35" t="s">
        <v>86</v>
      </c>
      <c r="AS35">
        <v>4</v>
      </c>
      <c r="AT35">
        <v>0</v>
      </c>
      <c r="AU35" t="s">
        <v>409</v>
      </c>
      <c r="AV35">
        <v>100</v>
      </c>
      <c r="AW35">
        <v>0</v>
      </c>
      <c r="AX35">
        <v>0</v>
      </c>
      <c r="AY35">
        <v>0</v>
      </c>
      <c r="AZ35">
        <v>8</v>
      </c>
      <c r="BB35">
        <v>-3.86911483991469</v>
      </c>
      <c r="BC35">
        <v>50.494344275410697</v>
      </c>
    </row>
    <row r="36" spans="1:55" x14ac:dyDescent="0.35">
      <c r="A36">
        <v>19</v>
      </c>
      <c r="B36" t="s">
        <v>978</v>
      </c>
      <c r="C36">
        <v>3</v>
      </c>
      <c r="D36" t="str">
        <f t="shared" si="1"/>
        <v>YES</v>
      </c>
      <c r="E36" t="s">
        <v>979</v>
      </c>
      <c r="F36" s="1">
        <v>45371.462129629603</v>
      </c>
      <c r="G36" s="1">
        <v>45371.462129629603</v>
      </c>
      <c r="H36">
        <v>40</v>
      </c>
      <c r="J36">
        <v>0</v>
      </c>
      <c r="K36">
        <v>0</v>
      </c>
      <c r="L36">
        <v>0</v>
      </c>
      <c r="M36">
        <v>0</v>
      </c>
      <c r="N36">
        <v>75</v>
      </c>
      <c r="O36">
        <v>0</v>
      </c>
      <c r="P36">
        <v>0</v>
      </c>
      <c r="Q36">
        <v>0</v>
      </c>
      <c r="R36">
        <v>0</v>
      </c>
      <c r="S36">
        <v>0</v>
      </c>
      <c r="T36">
        <v>25</v>
      </c>
      <c r="U36">
        <v>0</v>
      </c>
      <c r="V36">
        <v>0</v>
      </c>
      <c r="W36">
        <v>0</v>
      </c>
      <c r="X36">
        <v>0</v>
      </c>
      <c r="Y36">
        <v>0</v>
      </c>
      <c r="Z36">
        <v>35</v>
      </c>
      <c r="AA36">
        <v>0</v>
      </c>
      <c r="AB36">
        <v>0</v>
      </c>
      <c r="AC36">
        <v>1</v>
      </c>
      <c r="AD36">
        <v>0</v>
      </c>
      <c r="AE36">
        <v>0</v>
      </c>
      <c r="AF36" t="s">
        <v>978</v>
      </c>
      <c r="AG36" t="s">
        <v>977</v>
      </c>
      <c r="AH36">
        <v>0</v>
      </c>
      <c r="AI36" t="s">
        <v>229</v>
      </c>
      <c r="AJ36">
        <v>5</v>
      </c>
      <c r="AK36">
        <v>7</v>
      </c>
      <c r="AL36">
        <v>6</v>
      </c>
      <c r="AM36">
        <v>5</v>
      </c>
      <c r="AN36">
        <v>1</v>
      </c>
      <c r="AO36">
        <v>95</v>
      </c>
      <c r="AP36" t="s">
        <v>82</v>
      </c>
      <c r="AQ36" t="s">
        <v>86</v>
      </c>
      <c r="AR36" t="s">
        <v>86</v>
      </c>
      <c r="AS36">
        <v>3</v>
      </c>
      <c r="AT36">
        <v>0</v>
      </c>
      <c r="AU36" t="s">
        <v>409</v>
      </c>
      <c r="AV36">
        <v>100</v>
      </c>
      <c r="AW36">
        <v>0</v>
      </c>
      <c r="AX36">
        <v>0</v>
      </c>
      <c r="AY36">
        <v>0</v>
      </c>
      <c r="AZ36">
        <v>0</v>
      </c>
      <c r="BB36">
        <v>-3.8779961112262402</v>
      </c>
      <c r="BC36">
        <v>50.494842532183597</v>
      </c>
    </row>
    <row r="38" spans="1:55" x14ac:dyDescent="0.35">
      <c r="C38" t="s">
        <v>27</v>
      </c>
      <c r="D38">
        <f>COUNTIF(D2:D36, "YES")</f>
        <v>29</v>
      </c>
    </row>
  </sheetData>
  <sortState xmlns:xlrd2="http://schemas.microsoft.com/office/spreadsheetml/2017/richdata2" ref="A4:BC36">
    <sortCondition ref="AF4:AF36"/>
  </sortState>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C1A09-2403-4AEB-802F-F7D78B1F9264}">
  <sheetPr>
    <tabColor rgb="FFFF0000"/>
  </sheetPr>
  <dimension ref="A1:BZ52"/>
  <sheetViews>
    <sheetView topLeftCell="AR2" zoomScale="75" zoomScaleNormal="75" workbookViewId="0">
      <selection activeCell="AR2" sqref="A1:XFD1048576"/>
    </sheetView>
  </sheetViews>
  <sheetFormatPr defaultColWidth="8.7265625" defaultRowHeight="14.5" x14ac:dyDescent="0.35"/>
  <cols>
    <col min="1" max="1" width="8.7265625" style="4"/>
    <col min="2" max="2" width="12.1796875" style="4" bestFit="1" customWidth="1"/>
    <col min="3" max="3" width="12.1796875" style="4" customWidth="1"/>
    <col min="4" max="4" width="8.7265625" style="24"/>
    <col min="5" max="5" width="10.1796875" style="24" customWidth="1"/>
    <col min="6" max="6" width="8.7265625" style="4" customWidth="1"/>
    <col min="7" max="10" width="8.7265625" style="4"/>
    <col min="11" max="11" width="10.1796875" style="4" customWidth="1"/>
    <col min="12" max="12" width="11.453125" style="4" customWidth="1"/>
    <col min="13" max="21" width="8.7265625" style="4"/>
    <col min="22" max="22" width="10" style="4" customWidth="1"/>
    <col min="23" max="31" width="8.7265625" style="4"/>
    <col min="32" max="32" width="9.7265625" style="4" customWidth="1"/>
    <col min="33" max="36" width="8.7265625" style="4"/>
    <col min="37" max="37" width="10.81640625" style="4" customWidth="1"/>
    <col min="38" max="44" width="8.7265625" style="4"/>
    <col min="45" max="48" width="10.26953125" style="4" customWidth="1"/>
    <col min="49" max="54" width="8.7265625" style="4"/>
    <col min="55" max="55" width="8.7265625" style="9"/>
    <col min="56" max="70" width="8.7265625" style="4"/>
    <col min="71" max="72" width="9.453125" style="4" customWidth="1"/>
    <col min="73" max="16384" width="8.7265625" style="4"/>
  </cols>
  <sheetData>
    <row r="1" spans="1:78" s="5" customFormat="1" ht="71.5" customHeight="1" x14ac:dyDescent="0.35">
      <c r="D1" s="23"/>
      <c r="E1" s="23"/>
      <c r="H1" s="265" t="s">
        <v>980</v>
      </c>
      <c r="I1" s="266"/>
      <c r="J1" s="266"/>
      <c r="K1" s="266"/>
      <c r="L1" s="266"/>
      <c r="M1" s="266"/>
      <c r="N1" s="266"/>
      <c r="O1" s="266"/>
      <c r="P1" s="266"/>
      <c r="Q1" s="266"/>
      <c r="R1" s="266"/>
      <c r="S1" s="266"/>
      <c r="T1" s="266"/>
      <c r="U1" s="267"/>
      <c r="V1" s="380" t="s">
        <v>981</v>
      </c>
      <c r="W1" s="381"/>
      <c r="X1" s="243" t="s">
        <v>596</v>
      </c>
      <c r="Y1" s="244"/>
      <c r="Z1" s="244"/>
      <c r="AA1" s="244"/>
      <c r="AB1" s="244"/>
      <c r="AC1" s="244"/>
      <c r="AD1" s="244"/>
      <c r="AE1" s="244"/>
      <c r="AF1" s="244"/>
      <c r="AG1" s="244"/>
      <c r="AH1" s="244"/>
      <c r="AI1" s="244"/>
      <c r="AJ1" s="244"/>
      <c r="AK1" s="244"/>
      <c r="AL1" s="244"/>
      <c r="AM1" s="244"/>
      <c r="AN1" s="244"/>
      <c r="AO1" s="244"/>
      <c r="AP1" s="338"/>
      <c r="AQ1" s="377" t="s">
        <v>598</v>
      </c>
      <c r="AR1" s="378"/>
      <c r="AS1" s="378"/>
      <c r="AT1" s="378"/>
      <c r="AU1" s="378"/>
      <c r="AV1" s="378"/>
      <c r="AW1" s="378"/>
      <c r="AX1" s="378"/>
      <c r="AY1" s="379"/>
      <c r="AZ1" s="250" t="s">
        <v>982</v>
      </c>
      <c r="BA1" s="382"/>
      <c r="BB1" s="382"/>
      <c r="BC1" s="382"/>
      <c r="BD1" s="382"/>
      <c r="BE1" s="251"/>
      <c r="BF1" s="311" t="s">
        <v>599</v>
      </c>
      <c r="BG1" s="325"/>
      <c r="BH1" s="325"/>
      <c r="BI1" s="312"/>
      <c r="BJ1" s="27"/>
      <c r="BK1" s="27"/>
    </row>
    <row r="2" spans="1:78" s="5" customFormat="1" ht="144" customHeight="1" x14ac:dyDescent="0.35">
      <c r="C2" s="26"/>
      <c r="D2" s="218" t="s">
        <v>248</v>
      </c>
      <c r="E2" s="219"/>
      <c r="H2" s="240" t="s">
        <v>983</v>
      </c>
      <c r="I2" s="241"/>
      <c r="J2" s="241"/>
      <c r="K2" s="241"/>
      <c r="L2" s="241"/>
      <c r="M2" s="241"/>
      <c r="N2" s="241"/>
      <c r="O2" s="241"/>
      <c r="P2" s="241"/>
      <c r="Q2" s="237" t="s">
        <v>984</v>
      </c>
      <c r="R2" s="239"/>
      <c r="S2" s="118" t="s">
        <v>985</v>
      </c>
      <c r="T2" s="383" t="s">
        <v>986</v>
      </c>
      <c r="U2" s="384"/>
      <c r="V2" s="380" t="s">
        <v>5</v>
      </c>
      <c r="W2" s="381"/>
      <c r="X2" s="250" t="s">
        <v>759</v>
      </c>
      <c r="Y2" s="382"/>
      <c r="Z2" s="382"/>
      <c r="AA2" s="251"/>
      <c r="AB2" s="243" t="s">
        <v>987</v>
      </c>
      <c r="AC2" s="338"/>
      <c r="AD2" s="247" t="s">
        <v>988</v>
      </c>
      <c r="AE2" s="249"/>
      <c r="AF2" s="245" t="s">
        <v>10</v>
      </c>
      <c r="AG2" s="246"/>
      <c r="AH2" s="372" t="s">
        <v>989</v>
      </c>
      <c r="AI2" s="373"/>
      <c r="AJ2" s="373"/>
      <c r="AK2" s="373"/>
      <c r="AL2" s="373"/>
      <c r="AM2" s="373"/>
      <c r="AN2" s="373"/>
      <c r="AO2" s="373"/>
      <c r="AP2" s="374"/>
      <c r="AQ2" s="254" t="s">
        <v>6</v>
      </c>
      <c r="AR2" s="255"/>
      <c r="AS2" s="375" t="s">
        <v>990</v>
      </c>
      <c r="AT2" s="376"/>
      <c r="AU2" s="376"/>
      <c r="AV2" s="376"/>
      <c r="AW2" s="376"/>
      <c r="AX2" s="376"/>
      <c r="AY2" s="79" t="s">
        <v>991</v>
      </c>
      <c r="AZ2" s="245" t="s">
        <v>992</v>
      </c>
      <c r="BA2" s="385"/>
      <c r="BB2" s="246"/>
      <c r="BC2" s="243" t="s">
        <v>993</v>
      </c>
      <c r="BD2" s="244"/>
      <c r="BE2" s="338"/>
      <c r="BF2" s="311" t="s">
        <v>994</v>
      </c>
      <c r="BG2" s="325"/>
      <c r="BH2" s="325"/>
      <c r="BI2" s="312"/>
      <c r="BJ2" s="216" t="s">
        <v>259</v>
      </c>
      <c r="BK2" s="217"/>
      <c r="BL2" s="205" t="s">
        <v>262</v>
      </c>
      <c r="BM2" s="206"/>
      <c r="BN2" s="206"/>
      <c r="BO2" s="206"/>
      <c r="BP2" s="206"/>
      <c r="BQ2" s="206"/>
      <c r="BR2" s="206"/>
      <c r="BS2" s="206"/>
      <c r="BT2" s="206"/>
      <c r="BU2" s="27"/>
    </row>
    <row r="3" spans="1:78" s="5" customFormat="1" ht="100" customHeight="1" x14ac:dyDescent="0.35">
      <c r="A3" s="5" t="s">
        <v>24</v>
      </c>
      <c r="B3" s="5" t="s">
        <v>25</v>
      </c>
      <c r="C3" s="5" t="s">
        <v>827</v>
      </c>
      <c r="D3" s="23" t="s">
        <v>77</v>
      </c>
      <c r="E3" s="23" t="s">
        <v>78</v>
      </c>
      <c r="F3" s="5" t="s">
        <v>26</v>
      </c>
      <c r="G3" s="5" t="s">
        <v>27</v>
      </c>
      <c r="H3" s="62" t="s">
        <v>306</v>
      </c>
      <c r="I3" s="62" t="s">
        <v>995</v>
      </c>
      <c r="J3" s="62" t="s">
        <v>996</v>
      </c>
      <c r="K3" s="62" t="s">
        <v>997</v>
      </c>
      <c r="L3" s="62" t="s">
        <v>998</v>
      </c>
      <c r="M3" s="62" t="s">
        <v>291</v>
      </c>
      <c r="N3" s="62" t="s">
        <v>999</v>
      </c>
      <c r="O3" s="62" t="s">
        <v>832</v>
      </c>
      <c r="P3" s="62" t="s">
        <v>265</v>
      </c>
      <c r="Q3" s="100" t="s">
        <v>274</v>
      </c>
      <c r="R3" s="117" t="s">
        <v>265</v>
      </c>
      <c r="S3" s="119" t="s">
        <v>265</v>
      </c>
      <c r="T3" s="120" t="s">
        <v>1000</v>
      </c>
      <c r="U3" s="120" t="s">
        <v>265</v>
      </c>
      <c r="V3" s="115" t="s">
        <v>1001</v>
      </c>
      <c r="W3" s="115" t="s">
        <v>265</v>
      </c>
      <c r="X3" s="69" t="s">
        <v>780</v>
      </c>
      <c r="Y3" s="69" t="s">
        <v>265</v>
      </c>
      <c r="Z3" s="69" t="s">
        <v>1002</v>
      </c>
      <c r="AA3" s="69" t="s">
        <v>265</v>
      </c>
      <c r="AB3" s="113" t="s">
        <v>1003</v>
      </c>
      <c r="AC3" s="113" t="s">
        <v>265</v>
      </c>
      <c r="AD3" s="121" t="s">
        <v>1004</v>
      </c>
      <c r="AE3" s="121" t="s">
        <v>265</v>
      </c>
      <c r="AF3" s="10" t="s">
        <v>1005</v>
      </c>
      <c r="AG3" s="10" t="s">
        <v>265</v>
      </c>
      <c r="AH3" s="125" t="s">
        <v>276</v>
      </c>
      <c r="AI3" s="125" t="s">
        <v>277</v>
      </c>
      <c r="AJ3" s="125" t="s">
        <v>279</v>
      </c>
      <c r="AK3" s="125" t="s">
        <v>1006</v>
      </c>
      <c r="AL3" s="125" t="s">
        <v>1007</v>
      </c>
      <c r="AM3" s="125" t="s">
        <v>1008</v>
      </c>
      <c r="AN3" s="125" t="s">
        <v>265</v>
      </c>
      <c r="AO3" s="125" t="s">
        <v>1009</v>
      </c>
      <c r="AP3" s="125" t="s">
        <v>265</v>
      </c>
      <c r="AQ3" s="79" t="s">
        <v>784</v>
      </c>
      <c r="AR3" s="79" t="s">
        <v>265</v>
      </c>
      <c r="AS3" s="124" t="s">
        <v>1010</v>
      </c>
      <c r="AT3" s="124" t="s">
        <v>1011</v>
      </c>
      <c r="AU3" s="124" t="s">
        <v>1012</v>
      </c>
      <c r="AV3" s="124" t="s">
        <v>1013</v>
      </c>
      <c r="AW3" s="124" t="s">
        <v>1014</v>
      </c>
      <c r="AX3" s="124" t="s">
        <v>265</v>
      </c>
      <c r="AY3" s="79" t="s">
        <v>265</v>
      </c>
      <c r="AZ3" s="10" t="s">
        <v>1015</v>
      </c>
      <c r="BA3" s="10" t="s">
        <v>1016</v>
      </c>
      <c r="BB3" s="10" t="s">
        <v>265</v>
      </c>
      <c r="BC3" s="113" t="s">
        <v>1017</v>
      </c>
      <c r="BD3" s="113" t="s">
        <v>1018</v>
      </c>
      <c r="BE3" s="113" t="s">
        <v>265</v>
      </c>
      <c r="BF3" s="101" t="s">
        <v>1019</v>
      </c>
      <c r="BG3" s="101" t="s">
        <v>265</v>
      </c>
      <c r="BH3" s="101" t="s">
        <v>1020</v>
      </c>
      <c r="BI3" s="101" t="s">
        <v>265</v>
      </c>
      <c r="BJ3" s="28" t="s">
        <v>842</v>
      </c>
      <c r="BK3" s="28" t="s">
        <v>304</v>
      </c>
      <c r="BL3" s="5" t="s">
        <v>309</v>
      </c>
      <c r="BM3" s="5" t="s">
        <v>310</v>
      </c>
      <c r="BN3" s="5" t="s">
        <v>311</v>
      </c>
      <c r="BO3" s="5" t="s">
        <v>312</v>
      </c>
      <c r="BP3" s="5" t="s">
        <v>1021</v>
      </c>
      <c r="BQ3" s="5" t="s">
        <v>655</v>
      </c>
      <c r="BR3" s="5" t="s">
        <v>1022</v>
      </c>
      <c r="BS3" s="5" t="s">
        <v>313</v>
      </c>
      <c r="BT3" s="5" t="s">
        <v>314</v>
      </c>
      <c r="BU3" s="10" t="s">
        <v>379</v>
      </c>
      <c r="BV3" s="5" t="s">
        <v>353</v>
      </c>
      <c r="BW3" s="5" t="s">
        <v>878</v>
      </c>
      <c r="BX3" s="5" t="s">
        <v>879</v>
      </c>
      <c r="BY3" s="5" t="s">
        <v>853</v>
      </c>
      <c r="BZ3" s="5" t="s">
        <v>664</v>
      </c>
    </row>
    <row r="4" spans="1:78" x14ac:dyDescent="0.35">
      <c r="A4" s="4">
        <v>19</v>
      </c>
      <c r="B4" s="4" t="s">
        <v>978</v>
      </c>
      <c r="C4" s="4">
        <v>8</v>
      </c>
      <c r="D4" s="24">
        <v>-3.8779961112262402</v>
      </c>
      <c r="E4" s="24">
        <v>50.494842532183597</v>
      </c>
      <c r="F4" s="4">
        <v>3</v>
      </c>
      <c r="G4" s="4" t="str">
        <f t="shared" ref="G4:G30" si="0">IF(F4&gt;30, "NO", "YES")</f>
        <v>YES</v>
      </c>
      <c r="H4" s="4">
        <v>25</v>
      </c>
      <c r="I4" s="4">
        <v>0</v>
      </c>
      <c r="J4" s="4">
        <v>0</v>
      </c>
      <c r="K4" s="4">
        <v>35</v>
      </c>
      <c r="L4" s="4">
        <v>0</v>
      </c>
      <c r="M4" s="4">
        <v>0</v>
      </c>
      <c r="N4" s="4">
        <v>0</v>
      </c>
      <c r="O4" s="4">
        <f t="shared" ref="O4:O30" si="1">H4+I4+J4+K4+M4+N4</f>
        <v>60</v>
      </c>
      <c r="P4" s="9" t="str">
        <f t="shared" ref="P4:P30" si="2">IF(O4&gt;=50,"PASS","FAIL")</f>
        <v>PASS</v>
      </c>
      <c r="Q4" s="9">
        <f t="shared" ref="Q4:Q30" si="3">H4+I4+J4+K4+L4</f>
        <v>60</v>
      </c>
      <c r="R4" s="9" t="str">
        <f t="shared" ref="R4:R30" si="4">IF(Q4&gt;=25,"PASS","FAIL")</f>
        <v>PASS</v>
      </c>
      <c r="S4" s="9" t="str">
        <f t="shared" ref="S4:S30" si="5">IF(N4&lt;50,"PASS","FAIL")</f>
        <v>PASS</v>
      </c>
      <c r="T4" s="9">
        <f t="shared" ref="T4:T30" si="6">COUNTIF(H4:M4,"&gt;0")</f>
        <v>2</v>
      </c>
      <c r="U4" s="9" t="str">
        <f t="shared" ref="U4:U30" si="7">IF(T4&gt;=2,"PASS","FAIL")</f>
        <v>PASS</v>
      </c>
      <c r="X4" s="4">
        <v>0</v>
      </c>
      <c r="Y4" s="9" t="str">
        <f t="shared" ref="Y4:Y30" si="8">IF(X4&lt;10,"PASS","FAIL")</f>
        <v>PASS</v>
      </c>
      <c r="Z4" s="4">
        <v>0</v>
      </c>
      <c r="AA4" s="9" t="str">
        <f t="shared" ref="AA4:AA30" si="9">IF(Z4&lt;10,"PASS","FAIL")</f>
        <v>PASS</v>
      </c>
      <c r="AB4" s="4">
        <v>0</v>
      </c>
      <c r="AC4" s="9" t="str">
        <f t="shared" ref="AC4:AC30" si="10">IF(AB4&lt;10,"PASS","FAIL")</f>
        <v>PASS</v>
      </c>
      <c r="AD4" s="4">
        <v>0</v>
      </c>
      <c r="AE4" s="9" t="str">
        <f t="shared" ref="AE4:AE30" si="11">IF(AD4&lt;20,"PASS","FAIL")</f>
        <v>PASS</v>
      </c>
      <c r="AF4" s="4">
        <v>0</v>
      </c>
      <c r="AG4" s="9" t="str">
        <f t="shared" ref="AG4:AG30" si="12">IF(AF4&lt;1,"PASS","FAIL")</f>
        <v>PASS</v>
      </c>
      <c r="AH4" s="4">
        <v>0</v>
      </c>
      <c r="AI4" s="4">
        <v>0</v>
      </c>
      <c r="AJ4" s="4">
        <v>0</v>
      </c>
      <c r="AK4" s="4">
        <v>0</v>
      </c>
      <c r="AL4" s="4">
        <v>0</v>
      </c>
      <c r="AM4" s="4">
        <f t="shared" ref="AM4:AM30" si="13">SUM(AH4:AL4)</f>
        <v>0</v>
      </c>
      <c r="AN4" s="9" t="str">
        <f t="shared" ref="AN4:AN30" si="14">IF(AM4&lt;1,"PASS","FAIL")</f>
        <v>PASS</v>
      </c>
      <c r="AO4" s="4">
        <v>0</v>
      </c>
      <c r="AP4" s="9" t="str">
        <f t="shared" ref="AP4:AP30" si="15">IF(AO4&lt;1,"PASS","FAIL")</f>
        <v>PASS</v>
      </c>
      <c r="AQ4" s="9"/>
      <c r="AR4" s="9"/>
      <c r="AS4" s="4">
        <v>75</v>
      </c>
      <c r="AT4" s="4">
        <v>0</v>
      </c>
      <c r="AU4" s="4">
        <v>0</v>
      </c>
      <c r="AV4" s="4">
        <v>0</v>
      </c>
      <c r="AW4" s="9">
        <f t="shared" ref="AW4:AW30" si="16">COUNTIF(AS4:AV4,"&gt;0")</f>
        <v>1</v>
      </c>
      <c r="AX4" s="9" t="str">
        <f t="shared" ref="AX4:AX30" si="17">IF(AW4=4,"PASS","FAIL")</f>
        <v>FAIL</v>
      </c>
      <c r="AY4" s="9" t="str">
        <f t="shared" ref="AY4:AY30" si="18">IF(AT4&gt;=10,"PASS","FAIL")</f>
        <v>FAIL</v>
      </c>
      <c r="AZ4" s="4">
        <v>40</v>
      </c>
      <c r="BA4" s="87">
        <v>100</v>
      </c>
      <c r="BB4" s="9" t="str">
        <f t="shared" ref="BB4:BB30" si="19">IF(AND(AZ4&gt;0,BA4&lt;50),"PASS","FAIL")</f>
        <v>FAIL</v>
      </c>
      <c r="BC4" s="9">
        <v>0</v>
      </c>
      <c r="BD4" s="4">
        <v>0</v>
      </c>
      <c r="BE4" s="9" t="s">
        <v>668</v>
      </c>
      <c r="BF4" s="4">
        <v>0</v>
      </c>
      <c r="BG4" s="9" t="str">
        <f t="shared" ref="BG4:BG30" si="20">IF(BF4&lt;10,"PASS","FAIL")</f>
        <v>PASS</v>
      </c>
      <c r="BH4" s="4">
        <v>1</v>
      </c>
      <c r="BI4" s="9" t="str">
        <f t="shared" ref="BI4:BI30" si="21">IF(BH4&lt;10,"PASS","FAIL")</f>
        <v>PASS</v>
      </c>
      <c r="BJ4" s="9">
        <f t="shared" ref="BJ4:BJ30" si="22">COUNTIF(H4:BI4,"FAIL")</f>
        <v>3</v>
      </c>
      <c r="BK4" s="9" t="str">
        <f t="shared" ref="BK4:BK30" si="23">IF(BJ4&gt;0,"FAIL","PASS")</f>
        <v>FAIL</v>
      </c>
      <c r="BL4" s="4">
        <v>5</v>
      </c>
      <c r="BM4" s="4">
        <v>7</v>
      </c>
      <c r="BN4" s="4">
        <v>6</v>
      </c>
      <c r="BO4" s="4">
        <v>5</v>
      </c>
      <c r="BP4" s="4">
        <v>1</v>
      </c>
      <c r="BQ4" s="4">
        <v>95</v>
      </c>
      <c r="BR4" s="4" t="s">
        <v>86</v>
      </c>
      <c r="BS4" s="4" t="s">
        <v>82</v>
      </c>
      <c r="BT4" s="4" t="s">
        <v>86</v>
      </c>
      <c r="BU4" s="4" t="s">
        <v>229</v>
      </c>
      <c r="BV4" s="4">
        <v>0</v>
      </c>
      <c r="BW4" s="4">
        <v>0</v>
      </c>
      <c r="BX4" s="4">
        <v>0</v>
      </c>
      <c r="BZ4" t="s">
        <v>977</v>
      </c>
    </row>
    <row r="5" spans="1:78" x14ac:dyDescent="0.35">
      <c r="A5" s="4">
        <v>17</v>
      </c>
      <c r="B5" s="4" t="s">
        <v>897</v>
      </c>
      <c r="C5" s="4">
        <v>9</v>
      </c>
      <c r="D5" s="24">
        <v>-3.89610407673735</v>
      </c>
      <c r="E5" s="24">
        <v>50.486165880997397</v>
      </c>
      <c r="F5" s="4">
        <v>20</v>
      </c>
      <c r="G5" s="4" t="str">
        <f t="shared" si="0"/>
        <v>YES</v>
      </c>
      <c r="H5" s="4">
        <v>45</v>
      </c>
      <c r="I5" s="4">
        <v>0</v>
      </c>
      <c r="J5" s="4">
        <v>0</v>
      </c>
      <c r="K5" s="4">
        <v>25</v>
      </c>
      <c r="L5" s="4">
        <v>0</v>
      </c>
      <c r="M5" s="4">
        <v>0</v>
      </c>
      <c r="N5" s="4">
        <v>0</v>
      </c>
      <c r="O5" s="4">
        <f t="shared" si="1"/>
        <v>70</v>
      </c>
      <c r="P5" s="9" t="str">
        <f t="shared" si="2"/>
        <v>PASS</v>
      </c>
      <c r="Q5" s="9">
        <f t="shared" si="3"/>
        <v>70</v>
      </c>
      <c r="R5" s="9" t="str">
        <f t="shared" si="4"/>
        <v>PASS</v>
      </c>
      <c r="S5" s="9" t="str">
        <f t="shared" si="5"/>
        <v>PASS</v>
      </c>
      <c r="T5" s="9">
        <f t="shared" si="6"/>
        <v>2</v>
      </c>
      <c r="U5" s="9" t="str">
        <f t="shared" si="7"/>
        <v>PASS</v>
      </c>
      <c r="X5" s="4">
        <v>0</v>
      </c>
      <c r="Y5" s="9" t="str">
        <f t="shared" si="8"/>
        <v>PASS</v>
      </c>
      <c r="Z5" s="4">
        <v>0</v>
      </c>
      <c r="AA5" s="9" t="str">
        <f t="shared" si="9"/>
        <v>PASS</v>
      </c>
      <c r="AB5" s="4">
        <v>0</v>
      </c>
      <c r="AC5" s="9" t="str">
        <f t="shared" si="10"/>
        <v>PASS</v>
      </c>
      <c r="AD5" s="4">
        <v>0</v>
      </c>
      <c r="AE5" s="9" t="str">
        <f t="shared" si="11"/>
        <v>PASS</v>
      </c>
      <c r="AF5" s="4">
        <v>0</v>
      </c>
      <c r="AG5" s="9" t="str">
        <f t="shared" si="12"/>
        <v>PASS</v>
      </c>
      <c r="AH5" s="4">
        <v>0</v>
      </c>
      <c r="AI5" s="4">
        <v>0</v>
      </c>
      <c r="AJ5" s="4">
        <v>0</v>
      </c>
      <c r="AK5" s="4">
        <v>0</v>
      </c>
      <c r="AL5" s="4">
        <v>0</v>
      </c>
      <c r="AM5" s="4">
        <f t="shared" si="13"/>
        <v>0</v>
      </c>
      <c r="AN5" s="9" t="str">
        <f t="shared" si="14"/>
        <v>PASS</v>
      </c>
      <c r="AO5" s="4">
        <v>0</v>
      </c>
      <c r="AP5" s="9" t="str">
        <f t="shared" si="15"/>
        <v>PASS</v>
      </c>
      <c r="AQ5" s="9"/>
      <c r="AR5" s="9"/>
      <c r="AS5" s="4">
        <v>80</v>
      </c>
      <c r="AT5" s="4">
        <v>0</v>
      </c>
      <c r="AU5" s="4">
        <v>0</v>
      </c>
      <c r="AV5" s="4">
        <v>20</v>
      </c>
      <c r="AW5" s="9">
        <f t="shared" si="16"/>
        <v>2</v>
      </c>
      <c r="AX5" s="9" t="str">
        <f t="shared" si="17"/>
        <v>FAIL</v>
      </c>
      <c r="AY5" s="9" t="str">
        <f t="shared" si="18"/>
        <v>FAIL</v>
      </c>
      <c r="AZ5" s="4">
        <v>70</v>
      </c>
      <c r="BA5" s="87">
        <v>100</v>
      </c>
      <c r="BB5" s="9" t="str">
        <f t="shared" si="19"/>
        <v>FAIL</v>
      </c>
      <c r="BC5" s="9">
        <v>0</v>
      </c>
      <c r="BD5" s="12">
        <v>100</v>
      </c>
      <c r="BE5" s="9" t="str">
        <f>IF(AND(BD5&lt;66),"PASS","FAIL")</f>
        <v>FAIL</v>
      </c>
      <c r="BF5" s="4">
        <v>0</v>
      </c>
      <c r="BG5" s="9" t="str">
        <f t="shared" si="20"/>
        <v>PASS</v>
      </c>
      <c r="BH5" s="4">
        <v>0</v>
      </c>
      <c r="BI5" s="9" t="str">
        <f t="shared" si="21"/>
        <v>PASS</v>
      </c>
      <c r="BJ5" s="9">
        <f t="shared" si="22"/>
        <v>4</v>
      </c>
      <c r="BK5" s="9" t="str">
        <f t="shared" si="23"/>
        <v>FAIL</v>
      </c>
      <c r="BL5" s="4">
        <v>3</v>
      </c>
      <c r="BM5" s="4">
        <v>2</v>
      </c>
      <c r="BN5" s="4">
        <v>4</v>
      </c>
      <c r="BO5" s="4">
        <v>15</v>
      </c>
      <c r="BP5" s="4">
        <v>0</v>
      </c>
      <c r="BQ5" s="4">
        <v>100</v>
      </c>
      <c r="BR5" s="4" t="s">
        <v>82</v>
      </c>
      <c r="BS5" s="4" t="s">
        <v>86</v>
      </c>
      <c r="BT5" s="4" t="s">
        <v>409</v>
      </c>
      <c r="BU5" s="4" t="s">
        <v>409</v>
      </c>
      <c r="BV5" s="4">
        <v>0</v>
      </c>
      <c r="BW5" s="4">
        <v>0</v>
      </c>
      <c r="BX5" s="4">
        <v>0</v>
      </c>
      <c r="BZ5" t="s">
        <v>899</v>
      </c>
    </row>
    <row r="6" spans="1:78" x14ac:dyDescent="0.35">
      <c r="A6" s="4">
        <v>16</v>
      </c>
      <c r="B6" s="4" t="s">
        <v>960</v>
      </c>
      <c r="C6" s="4">
        <v>9</v>
      </c>
      <c r="D6" s="24">
        <v>-3.8864983887093301</v>
      </c>
      <c r="E6" s="24">
        <v>50.482139551324501</v>
      </c>
      <c r="F6" s="4">
        <v>18</v>
      </c>
      <c r="G6" s="4" t="str">
        <f t="shared" si="0"/>
        <v>YES</v>
      </c>
      <c r="H6" s="4">
        <v>16</v>
      </c>
      <c r="I6" s="4">
        <v>0</v>
      </c>
      <c r="J6" s="4">
        <v>0</v>
      </c>
      <c r="K6" s="4">
        <v>6</v>
      </c>
      <c r="L6" s="4">
        <v>0</v>
      </c>
      <c r="M6" s="4">
        <v>0</v>
      </c>
      <c r="N6" s="4">
        <v>0</v>
      </c>
      <c r="O6" s="4">
        <f t="shared" si="1"/>
        <v>22</v>
      </c>
      <c r="P6" s="9" t="str">
        <f t="shared" si="2"/>
        <v>FAIL</v>
      </c>
      <c r="Q6" s="9">
        <f t="shared" si="3"/>
        <v>22</v>
      </c>
      <c r="R6" s="9" t="str">
        <f t="shared" si="4"/>
        <v>FAIL</v>
      </c>
      <c r="S6" s="9" t="str">
        <f t="shared" si="5"/>
        <v>PASS</v>
      </c>
      <c r="T6" s="9">
        <f t="shared" si="6"/>
        <v>2</v>
      </c>
      <c r="U6" s="9" t="str">
        <f t="shared" si="7"/>
        <v>PASS</v>
      </c>
      <c r="X6" s="4">
        <v>0</v>
      </c>
      <c r="Y6" s="9" t="str">
        <f t="shared" si="8"/>
        <v>PASS</v>
      </c>
      <c r="Z6" s="4">
        <v>1</v>
      </c>
      <c r="AA6" s="9" t="str">
        <f t="shared" si="9"/>
        <v>PASS</v>
      </c>
      <c r="AB6" s="4">
        <v>0</v>
      </c>
      <c r="AC6" s="9" t="str">
        <f t="shared" si="10"/>
        <v>PASS</v>
      </c>
      <c r="AD6" s="4">
        <v>0</v>
      </c>
      <c r="AE6" s="9" t="str">
        <f t="shared" si="11"/>
        <v>PASS</v>
      </c>
      <c r="AF6" s="4">
        <v>0</v>
      </c>
      <c r="AG6" s="9" t="str">
        <f t="shared" si="12"/>
        <v>PASS</v>
      </c>
      <c r="AH6" s="4">
        <v>0</v>
      </c>
      <c r="AI6" s="4">
        <v>0</v>
      </c>
      <c r="AJ6" s="4">
        <v>0</v>
      </c>
      <c r="AK6" s="4">
        <v>0</v>
      </c>
      <c r="AL6" s="4">
        <v>0</v>
      </c>
      <c r="AM6" s="4">
        <f t="shared" si="13"/>
        <v>0</v>
      </c>
      <c r="AN6" s="9" t="str">
        <f t="shared" si="14"/>
        <v>PASS</v>
      </c>
      <c r="AO6" s="4">
        <v>1</v>
      </c>
      <c r="AP6" s="9" t="str">
        <f t="shared" si="15"/>
        <v>FAIL</v>
      </c>
      <c r="AQ6" s="9"/>
      <c r="AR6" s="9"/>
      <c r="AS6" s="4">
        <v>40</v>
      </c>
      <c r="AT6" s="4">
        <v>0</v>
      </c>
      <c r="AU6" s="4">
        <v>0</v>
      </c>
      <c r="AV6" s="4">
        <v>60</v>
      </c>
      <c r="AW6" s="9">
        <f t="shared" si="16"/>
        <v>2</v>
      </c>
      <c r="AX6" s="9" t="str">
        <f t="shared" si="17"/>
        <v>FAIL</v>
      </c>
      <c r="AY6" s="9" t="str">
        <f t="shared" si="18"/>
        <v>FAIL</v>
      </c>
      <c r="AZ6" s="4">
        <v>22</v>
      </c>
      <c r="BA6" s="87">
        <v>100</v>
      </c>
      <c r="BB6" s="9" t="str">
        <f t="shared" si="19"/>
        <v>FAIL</v>
      </c>
      <c r="BC6" s="9">
        <v>0</v>
      </c>
      <c r="BD6" s="12">
        <v>100</v>
      </c>
      <c r="BE6" s="9" t="str">
        <f>IF(AND(BD6&lt;66),"PASS","FAIL")</f>
        <v>FAIL</v>
      </c>
      <c r="BF6" s="4">
        <v>1</v>
      </c>
      <c r="BG6" s="9" t="str">
        <f t="shared" si="20"/>
        <v>PASS</v>
      </c>
      <c r="BH6" s="4">
        <v>1</v>
      </c>
      <c r="BI6" s="9" t="str">
        <f t="shared" si="21"/>
        <v>PASS</v>
      </c>
      <c r="BJ6" s="9">
        <f t="shared" si="22"/>
        <v>7</v>
      </c>
      <c r="BK6" s="9" t="str">
        <f t="shared" si="23"/>
        <v>FAIL</v>
      </c>
      <c r="BL6" s="4">
        <v>2</v>
      </c>
      <c r="BM6" s="4">
        <v>4</v>
      </c>
      <c r="BN6" s="4">
        <v>8</v>
      </c>
      <c r="BO6" s="4">
        <v>8</v>
      </c>
      <c r="BP6" s="4">
        <v>0</v>
      </c>
      <c r="BQ6" s="4">
        <v>100</v>
      </c>
      <c r="BR6" s="4" t="s">
        <v>82</v>
      </c>
      <c r="BS6" s="4" t="s">
        <v>86</v>
      </c>
      <c r="BT6" s="4" t="s">
        <v>409</v>
      </c>
      <c r="BU6" s="4" t="s">
        <v>409</v>
      </c>
      <c r="BV6" s="4">
        <v>0</v>
      </c>
      <c r="BW6" s="4">
        <v>0</v>
      </c>
      <c r="BX6" s="4">
        <v>0</v>
      </c>
      <c r="BZ6" t="s">
        <v>962</v>
      </c>
    </row>
    <row r="7" spans="1:78" x14ac:dyDescent="0.35">
      <c r="A7" s="4">
        <v>4</v>
      </c>
      <c r="B7" s="4" t="s">
        <v>925</v>
      </c>
      <c r="C7" s="4">
        <v>57</v>
      </c>
      <c r="D7" s="24">
        <v>-3.9087133717493798</v>
      </c>
      <c r="E7" s="24">
        <v>50.487127943325397</v>
      </c>
      <c r="F7" s="4">
        <v>0</v>
      </c>
      <c r="G7" s="4" t="str">
        <f t="shared" si="0"/>
        <v>YES</v>
      </c>
      <c r="H7" s="4">
        <v>60</v>
      </c>
      <c r="I7" s="4">
        <v>0</v>
      </c>
      <c r="J7" s="4">
        <v>0</v>
      </c>
      <c r="K7" s="4">
        <v>70</v>
      </c>
      <c r="L7" s="4">
        <v>0</v>
      </c>
      <c r="M7" s="4">
        <v>0</v>
      </c>
      <c r="N7" s="4">
        <v>0</v>
      </c>
      <c r="O7" s="4">
        <f t="shared" si="1"/>
        <v>130</v>
      </c>
      <c r="P7" s="9" t="str">
        <f t="shared" si="2"/>
        <v>PASS</v>
      </c>
      <c r="Q7" s="9">
        <f t="shared" si="3"/>
        <v>130</v>
      </c>
      <c r="R7" s="9" t="str">
        <f t="shared" si="4"/>
        <v>PASS</v>
      </c>
      <c r="S7" s="9" t="str">
        <f t="shared" si="5"/>
        <v>PASS</v>
      </c>
      <c r="T7" s="9">
        <f t="shared" si="6"/>
        <v>2</v>
      </c>
      <c r="U7" s="9" t="str">
        <f t="shared" si="7"/>
        <v>PASS</v>
      </c>
      <c r="X7" s="4">
        <v>0</v>
      </c>
      <c r="Y7" s="9" t="str">
        <f t="shared" si="8"/>
        <v>PASS</v>
      </c>
      <c r="Z7" s="4">
        <v>0</v>
      </c>
      <c r="AA7" s="9" t="str">
        <f t="shared" si="9"/>
        <v>PASS</v>
      </c>
      <c r="AB7" s="4">
        <v>0</v>
      </c>
      <c r="AC7" s="9" t="str">
        <f t="shared" si="10"/>
        <v>PASS</v>
      </c>
      <c r="AD7" s="4">
        <v>85</v>
      </c>
      <c r="AE7" s="9" t="str">
        <f t="shared" si="11"/>
        <v>FAIL</v>
      </c>
      <c r="AF7" s="4">
        <v>0</v>
      </c>
      <c r="AG7" s="9" t="str">
        <f t="shared" si="12"/>
        <v>PASS</v>
      </c>
      <c r="AH7" s="4">
        <v>0</v>
      </c>
      <c r="AI7" s="4">
        <v>0</v>
      </c>
      <c r="AJ7" s="4">
        <v>0</v>
      </c>
      <c r="AK7" s="4">
        <v>0</v>
      </c>
      <c r="AL7" s="4">
        <v>0</v>
      </c>
      <c r="AM7" s="4">
        <f t="shared" si="13"/>
        <v>0</v>
      </c>
      <c r="AN7" s="9" t="str">
        <f t="shared" si="14"/>
        <v>PASS</v>
      </c>
      <c r="AO7" s="4">
        <v>0</v>
      </c>
      <c r="AP7" s="9" t="str">
        <f t="shared" si="15"/>
        <v>PASS</v>
      </c>
      <c r="AQ7" s="9"/>
      <c r="AR7" s="9"/>
      <c r="AS7" s="4">
        <v>95</v>
      </c>
      <c r="AT7" s="4">
        <v>4</v>
      </c>
      <c r="AU7" s="4">
        <v>1</v>
      </c>
      <c r="AV7" s="4">
        <v>0</v>
      </c>
      <c r="AW7" s="9">
        <f t="shared" si="16"/>
        <v>3</v>
      </c>
      <c r="AX7" s="9" t="str">
        <f t="shared" si="17"/>
        <v>FAIL</v>
      </c>
      <c r="AY7" s="9" t="str">
        <f t="shared" si="18"/>
        <v>FAIL</v>
      </c>
      <c r="AZ7" s="4">
        <v>65</v>
      </c>
      <c r="BA7" s="4">
        <v>5</v>
      </c>
      <c r="BB7" s="9" t="str">
        <f t="shared" si="19"/>
        <v>PASS</v>
      </c>
      <c r="BC7" s="9">
        <v>5</v>
      </c>
      <c r="BD7" s="4">
        <v>0</v>
      </c>
      <c r="BE7" s="9" t="str">
        <f>IF(AND(BD7&lt;66),"PASS","FAIL")</f>
        <v>PASS</v>
      </c>
      <c r="BF7" s="4">
        <v>0</v>
      </c>
      <c r="BG7" s="9" t="str">
        <f t="shared" si="20"/>
        <v>PASS</v>
      </c>
      <c r="BH7" s="4">
        <v>2</v>
      </c>
      <c r="BI7" s="9" t="str">
        <f t="shared" si="21"/>
        <v>PASS</v>
      </c>
      <c r="BJ7" s="9">
        <f t="shared" si="22"/>
        <v>3</v>
      </c>
      <c r="BK7" s="9" t="str">
        <f t="shared" si="23"/>
        <v>FAIL</v>
      </c>
      <c r="BL7" s="4">
        <v>12</v>
      </c>
      <c r="BM7" s="4">
        <v>12</v>
      </c>
      <c r="BN7" s="4">
        <v>5</v>
      </c>
      <c r="BO7" s="4">
        <v>10</v>
      </c>
      <c r="BP7" s="4">
        <v>85</v>
      </c>
      <c r="BQ7" s="4">
        <v>0</v>
      </c>
      <c r="BR7" s="4" t="s">
        <v>86</v>
      </c>
      <c r="BS7" s="4" t="s">
        <v>86</v>
      </c>
      <c r="BT7" s="4" t="s">
        <v>86</v>
      </c>
      <c r="BU7" s="4" t="s">
        <v>928</v>
      </c>
      <c r="BV7" s="4">
        <v>10</v>
      </c>
      <c r="BW7" s="4">
        <v>0</v>
      </c>
      <c r="BX7" s="4">
        <v>0</v>
      </c>
      <c r="BZ7" t="s">
        <v>927</v>
      </c>
    </row>
    <row r="8" spans="1:78" x14ac:dyDescent="0.35">
      <c r="A8" s="4">
        <v>5</v>
      </c>
      <c r="B8" s="4" t="s">
        <v>958</v>
      </c>
      <c r="C8" s="4">
        <v>57</v>
      </c>
      <c r="D8" s="24">
        <v>-3.9346490617118901</v>
      </c>
      <c r="E8" s="24">
        <v>50.4837839482731</v>
      </c>
      <c r="F8" s="4">
        <v>5</v>
      </c>
      <c r="G8" s="4" t="str">
        <f t="shared" si="0"/>
        <v>YES</v>
      </c>
      <c r="H8" s="4">
        <v>2</v>
      </c>
      <c r="I8" s="4">
        <v>0</v>
      </c>
      <c r="J8" s="4">
        <v>0</v>
      </c>
      <c r="K8" s="4">
        <v>1</v>
      </c>
      <c r="L8" s="4">
        <v>2</v>
      </c>
      <c r="M8" s="4">
        <v>0</v>
      </c>
      <c r="N8" s="4">
        <v>0</v>
      </c>
      <c r="O8" s="4">
        <f t="shared" si="1"/>
        <v>3</v>
      </c>
      <c r="P8" s="9" t="str">
        <f t="shared" si="2"/>
        <v>FAIL</v>
      </c>
      <c r="Q8" s="9">
        <f t="shared" si="3"/>
        <v>5</v>
      </c>
      <c r="R8" s="9" t="str">
        <f t="shared" si="4"/>
        <v>FAIL</v>
      </c>
      <c r="S8" s="9" t="str">
        <f t="shared" si="5"/>
        <v>PASS</v>
      </c>
      <c r="T8" s="9">
        <f t="shared" si="6"/>
        <v>3</v>
      </c>
      <c r="U8" s="9" t="str">
        <f t="shared" si="7"/>
        <v>PASS</v>
      </c>
      <c r="X8" s="4">
        <v>10</v>
      </c>
      <c r="Y8" s="9" t="str">
        <f t="shared" si="8"/>
        <v>FAIL</v>
      </c>
      <c r="Z8" s="4">
        <v>60</v>
      </c>
      <c r="AA8" s="9" t="str">
        <f t="shared" si="9"/>
        <v>FAIL</v>
      </c>
      <c r="AB8" s="4">
        <v>0</v>
      </c>
      <c r="AC8" s="9" t="str">
        <f t="shared" si="10"/>
        <v>PASS</v>
      </c>
      <c r="AD8" s="4">
        <v>0</v>
      </c>
      <c r="AE8" s="9" t="str">
        <f t="shared" si="11"/>
        <v>PASS</v>
      </c>
      <c r="AF8" s="4">
        <v>0</v>
      </c>
      <c r="AG8" s="9" t="str">
        <f t="shared" si="12"/>
        <v>PASS</v>
      </c>
      <c r="AH8" s="4">
        <v>0</v>
      </c>
      <c r="AI8" s="4">
        <v>0</v>
      </c>
      <c r="AJ8" s="4">
        <v>0</v>
      </c>
      <c r="AK8" s="4">
        <v>0</v>
      </c>
      <c r="AL8" s="4">
        <v>0</v>
      </c>
      <c r="AM8" s="4">
        <f t="shared" si="13"/>
        <v>0</v>
      </c>
      <c r="AN8" s="9" t="str">
        <f t="shared" si="14"/>
        <v>PASS</v>
      </c>
      <c r="AO8" s="4">
        <v>70</v>
      </c>
      <c r="AP8" s="9" t="str">
        <f t="shared" si="15"/>
        <v>FAIL</v>
      </c>
      <c r="AQ8" s="9"/>
      <c r="AR8" s="9"/>
      <c r="AS8" s="4">
        <v>0</v>
      </c>
      <c r="AT8" s="4">
        <v>0</v>
      </c>
      <c r="AU8" s="4">
        <v>0</v>
      </c>
      <c r="AV8" s="4">
        <v>0</v>
      </c>
      <c r="AW8" s="9">
        <f t="shared" si="16"/>
        <v>0</v>
      </c>
      <c r="AX8" s="9" t="str">
        <f t="shared" si="17"/>
        <v>FAIL</v>
      </c>
      <c r="AY8" s="9" t="str">
        <f t="shared" si="18"/>
        <v>FAIL</v>
      </c>
      <c r="AZ8" s="4">
        <v>3</v>
      </c>
      <c r="BA8" s="4">
        <v>0</v>
      </c>
      <c r="BB8" s="9" t="str">
        <f t="shared" si="19"/>
        <v>PASS</v>
      </c>
      <c r="BC8" s="9">
        <v>100</v>
      </c>
      <c r="BD8" s="4">
        <v>98</v>
      </c>
      <c r="BE8" s="9" t="str">
        <f>IF(AND(BD8&lt;66),"PASS","FAIL")</f>
        <v>FAIL</v>
      </c>
      <c r="BF8" s="4">
        <v>3</v>
      </c>
      <c r="BG8" s="9" t="str">
        <f t="shared" si="20"/>
        <v>PASS</v>
      </c>
      <c r="BH8" s="4">
        <v>2</v>
      </c>
      <c r="BI8" s="9" t="str">
        <f t="shared" si="21"/>
        <v>PASS</v>
      </c>
      <c r="BJ8" s="9">
        <f t="shared" si="22"/>
        <v>8</v>
      </c>
      <c r="BK8" s="9" t="str">
        <f t="shared" si="23"/>
        <v>FAIL</v>
      </c>
      <c r="BL8" s="4">
        <v>2</v>
      </c>
      <c r="BM8" s="4">
        <v>12</v>
      </c>
      <c r="BN8" s="4">
        <v>12</v>
      </c>
      <c r="BO8" s="4">
        <v>2</v>
      </c>
      <c r="BP8" s="4">
        <v>0</v>
      </c>
      <c r="BQ8" s="4">
        <v>100</v>
      </c>
      <c r="BR8" s="4" t="s">
        <v>86</v>
      </c>
      <c r="BS8" s="4" t="s">
        <v>86</v>
      </c>
      <c r="BT8" s="4" t="s">
        <v>409</v>
      </c>
      <c r="BU8" s="4" t="s">
        <v>229</v>
      </c>
      <c r="BV8" s="4">
        <v>0</v>
      </c>
      <c r="BW8" s="4">
        <v>0</v>
      </c>
      <c r="BX8" s="4">
        <v>0</v>
      </c>
      <c r="BZ8" t="s">
        <v>948</v>
      </c>
    </row>
    <row r="9" spans="1:78" x14ac:dyDescent="0.35">
      <c r="A9" s="4">
        <v>11</v>
      </c>
      <c r="B9" s="4" t="s">
        <v>919</v>
      </c>
      <c r="C9" s="4">
        <v>61</v>
      </c>
      <c r="D9" s="24">
        <v>-3.9925633196199901</v>
      </c>
      <c r="E9" s="24">
        <v>50.453750679978398</v>
      </c>
      <c r="F9" s="4">
        <v>5</v>
      </c>
      <c r="G9" s="4" t="str">
        <f t="shared" si="0"/>
        <v>YES</v>
      </c>
      <c r="H9" s="4">
        <v>2</v>
      </c>
      <c r="I9" s="4">
        <v>0</v>
      </c>
      <c r="J9" s="4">
        <v>0</v>
      </c>
      <c r="K9" s="4">
        <v>0</v>
      </c>
      <c r="L9" s="4">
        <v>0</v>
      </c>
      <c r="M9" s="4">
        <v>0</v>
      </c>
      <c r="N9" s="4">
        <v>0</v>
      </c>
      <c r="O9" s="4">
        <f t="shared" si="1"/>
        <v>2</v>
      </c>
      <c r="P9" s="9" t="str">
        <f t="shared" si="2"/>
        <v>FAIL</v>
      </c>
      <c r="Q9" s="9">
        <f t="shared" si="3"/>
        <v>2</v>
      </c>
      <c r="R9" s="9" t="str">
        <f t="shared" si="4"/>
        <v>FAIL</v>
      </c>
      <c r="S9" s="9" t="str">
        <f t="shared" si="5"/>
        <v>PASS</v>
      </c>
      <c r="T9" s="9">
        <f t="shared" si="6"/>
        <v>1</v>
      </c>
      <c r="U9" s="9" t="str">
        <f t="shared" si="7"/>
        <v>FAIL</v>
      </c>
      <c r="X9" s="4">
        <v>0</v>
      </c>
      <c r="Y9" s="9" t="str">
        <f t="shared" si="8"/>
        <v>PASS</v>
      </c>
      <c r="Z9" s="4">
        <v>0</v>
      </c>
      <c r="AA9" s="9" t="str">
        <f t="shared" si="9"/>
        <v>PASS</v>
      </c>
      <c r="AB9" s="4">
        <v>0</v>
      </c>
      <c r="AC9" s="9" t="str">
        <f t="shared" si="10"/>
        <v>PASS</v>
      </c>
      <c r="AD9" s="4">
        <v>85</v>
      </c>
      <c r="AE9" s="9" t="str">
        <f t="shared" si="11"/>
        <v>FAIL</v>
      </c>
      <c r="AF9" s="4">
        <v>0</v>
      </c>
      <c r="AG9" s="9" t="str">
        <f t="shared" si="12"/>
        <v>PASS</v>
      </c>
      <c r="AH9" s="4">
        <v>0</v>
      </c>
      <c r="AI9" s="4">
        <v>0</v>
      </c>
      <c r="AJ9" s="4">
        <v>0</v>
      </c>
      <c r="AK9" s="4">
        <v>0</v>
      </c>
      <c r="AL9" s="4">
        <v>0</v>
      </c>
      <c r="AM9" s="4">
        <f t="shared" si="13"/>
        <v>0</v>
      </c>
      <c r="AN9" s="9" t="str">
        <f t="shared" si="14"/>
        <v>PASS</v>
      </c>
      <c r="AO9" s="4">
        <v>0</v>
      </c>
      <c r="AP9" s="9" t="str">
        <f t="shared" si="15"/>
        <v>PASS</v>
      </c>
      <c r="AQ9" s="9"/>
      <c r="AR9" s="9"/>
      <c r="AS9" s="4">
        <v>0</v>
      </c>
      <c r="AT9" s="4">
        <v>100</v>
      </c>
      <c r="AU9" s="4">
        <v>0</v>
      </c>
      <c r="AV9" s="4">
        <v>0</v>
      </c>
      <c r="AW9" s="9">
        <f t="shared" si="16"/>
        <v>1</v>
      </c>
      <c r="AX9" s="9" t="str">
        <f t="shared" si="17"/>
        <v>FAIL</v>
      </c>
      <c r="AY9" s="9" t="str">
        <f t="shared" si="18"/>
        <v>PASS</v>
      </c>
      <c r="AZ9" s="4">
        <v>75</v>
      </c>
      <c r="BA9" s="87">
        <v>3</v>
      </c>
      <c r="BB9" s="9" t="str">
        <f t="shared" si="19"/>
        <v>PASS</v>
      </c>
      <c r="BC9" s="9">
        <v>0</v>
      </c>
      <c r="BD9" s="4">
        <v>0</v>
      </c>
      <c r="BE9" s="9" t="s">
        <v>668</v>
      </c>
      <c r="BF9" s="4">
        <v>0</v>
      </c>
      <c r="BG9" s="9" t="str">
        <f t="shared" si="20"/>
        <v>PASS</v>
      </c>
      <c r="BH9" s="4">
        <v>1</v>
      </c>
      <c r="BI9" s="9" t="str">
        <f t="shared" si="21"/>
        <v>PASS</v>
      </c>
      <c r="BJ9" s="9">
        <f t="shared" si="22"/>
        <v>5</v>
      </c>
      <c r="BK9" s="9" t="str">
        <f t="shared" si="23"/>
        <v>FAIL</v>
      </c>
      <c r="BL9" s="4">
        <v>30</v>
      </c>
      <c r="BM9" s="4">
        <v>35</v>
      </c>
      <c r="BN9" s="4">
        <v>30</v>
      </c>
      <c r="BO9" s="4">
        <v>30</v>
      </c>
      <c r="BP9" s="4">
        <v>0</v>
      </c>
      <c r="BQ9" s="4">
        <v>20</v>
      </c>
      <c r="BR9" s="4" t="s">
        <v>86</v>
      </c>
      <c r="BS9" s="4" t="s">
        <v>86</v>
      </c>
      <c r="BT9" s="4" t="s">
        <v>82</v>
      </c>
      <c r="BU9" s="4" t="s">
        <v>409</v>
      </c>
      <c r="BV9" s="4">
        <v>0</v>
      </c>
      <c r="BW9" s="4">
        <v>0</v>
      </c>
      <c r="BX9" s="4">
        <v>0</v>
      </c>
      <c r="BZ9" s="135"/>
    </row>
    <row r="10" spans="1:78" x14ac:dyDescent="0.35">
      <c r="A10" s="4">
        <v>12</v>
      </c>
      <c r="B10" s="4" t="s">
        <v>921</v>
      </c>
      <c r="C10" s="4">
        <v>61</v>
      </c>
      <c r="D10" s="24">
        <v>-3.97730231017868</v>
      </c>
      <c r="E10" s="24">
        <v>50.459169037433703</v>
      </c>
      <c r="F10" s="4">
        <v>20</v>
      </c>
      <c r="G10" s="4" t="str">
        <f t="shared" si="0"/>
        <v>YES</v>
      </c>
      <c r="H10" s="4">
        <v>2</v>
      </c>
      <c r="I10" s="4">
        <v>0</v>
      </c>
      <c r="J10" s="4">
        <v>0</v>
      </c>
      <c r="K10" s="4">
        <v>0</v>
      </c>
      <c r="L10" s="4">
        <v>0</v>
      </c>
      <c r="M10" s="4">
        <v>4</v>
      </c>
      <c r="N10" s="4">
        <v>0</v>
      </c>
      <c r="O10" s="4">
        <f t="shared" si="1"/>
        <v>6</v>
      </c>
      <c r="P10" s="9" t="str">
        <f t="shared" si="2"/>
        <v>FAIL</v>
      </c>
      <c r="Q10" s="9">
        <f t="shared" si="3"/>
        <v>2</v>
      </c>
      <c r="R10" s="9" t="str">
        <f t="shared" si="4"/>
        <v>FAIL</v>
      </c>
      <c r="S10" s="9" t="str">
        <f t="shared" si="5"/>
        <v>PASS</v>
      </c>
      <c r="T10" s="9">
        <f t="shared" si="6"/>
        <v>2</v>
      </c>
      <c r="U10" s="9" t="str">
        <f t="shared" si="7"/>
        <v>PASS</v>
      </c>
      <c r="X10" s="4">
        <v>0</v>
      </c>
      <c r="Y10" s="9" t="str">
        <f t="shared" si="8"/>
        <v>PASS</v>
      </c>
      <c r="Z10" s="4">
        <v>0</v>
      </c>
      <c r="AA10" s="9" t="str">
        <f t="shared" si="9"/>
        <v>PASS</v>
      </c>
      <c r="AB10" s="4">
        <v>0</v>
      </c>
      <c r="AC10" s="9" t="str">
        <f t="shared" si="10"/>
        <v>PASS</v>
      </c>
      <c r="AD10" s="4">
        <v>0</v>
      </c>
      <c r="AE10" s="9" t="str">
        <f t="shared" si="11"/>
        <v>PASS</v>
      </c>
      <c r="AF10" s="4">
        <v>0</v>
      </c>
      <c r="AG10" s="9" t="str">
        <f t="shared" si="12"/>
        <v>PASS</v>
      </c>
      <c r="AH10" s="4">
        <v>0</v>
      </c>
      <c r="AI10" s="4">
        <v>0</v>
      </c>
      <c r="AJ10" s="4">
        <v>0</v>
      </c>
      <c r="AK10" s="4">
        <v>0</v>
      </c>
      <c r="AL10" s="4">
        <v>0</v>
      </c>
      <c r="AM10" s="4">
        <f t="shared" si="13"/>
        <v>0</v>
      </c>
      <c r="AN10" s="9" t="str">
        <f t="shared" si="14"/>
        <v>PASS</v>
      </c>
      <c r="AO10" s="4">
        <v>0</v>
      </c>
      <c r="AP10" s="9" t="str">
        <f t="shared" si="15"/>
        <v>PASS</v>
      </c>
      <c r="AQ10" s="9"/>
      <c r="AR10" s="9"/>
      <c r="AS10" s="4">
        <v>1</v>
      </c>
      <c r="AT10" s="4">
        <v>0</v>
      </c>
      <c r="AU10" s="4">
        <v>0</v>
      </c>
      <c r="AV10" s="4">
        <v>4</v>
      </c>
      <c r="AW10" s="9">
        <f t="shared" si="16"/>
        <v>2</v>
      </c>
      <c r="AX10" s="9" t="str">
        <f t="shared" si="17"/>
        <v>FAIL</v>
      </c>
      <c r="AY10" s="9" t="str">
        <f t="shared" si="18"/>
        <v>FAIL</v>
      </c>
      <c r="AZ10" s="4">
        <v>4</v>
      </c>
      <c r="BA10" s="4">
        <v>0</v>
      </c>
      <c r="BB10" s="9" t="str">
        <f t="shared" si="19"/>
        <v>PASS</v>
      </c>
      <c r="BC10" s="9">
        <v>4</v>
      </c>
      <c r="BD10" s="4">
        <v>0</v>
      </c>
      <c r="BE10" s="9" t="str">
        <f>IF(AND(BD10&lt;66),"PASS","FAIL")</f>
        <v>PASS</v>
      </c>
      <c r="BF10" s="4">
        <v>30</v>
      </c>
      <c r="BG10" s="9" t="str">
        <f t="shared" si="20"/>
        <v>FAIL</v>
      </c>
      <c r="BH10" s="4">
        <v>0</v>
      </c>
      <c r="BI10" s="9" t="str">
        <f t="shared" si="21"/>
        <v>PASS</v>
      </c>
      <c r="BJ10" s="9">
        <f t="shared" si="22"/>
        <v>5</v>
      </c>
      <c r="BK10" s="9" t="str">
        <f t="shared" si="23"/>
        <v>FAIL</v>
      </c>
      <c r="BL10" s="4">
        <v>1</v>
      </c>
      <c r="BM10" s="4">
        <v>2</v>
      </c>
      <c r="BN10" s="4">
        <v>2</v>
      </c>
      <c r="BO10" s="4">
        <v>2</v>
      </c>
      <c r="BP10" s="4">
        <v>0</v>
      </c>
      <c r="BQ10" s="4">
        <v>100</v>
      </c>
      <c r="BR10" s="4" t="s">
        <v>86</v>
      </c>
      <c r="BS10" s="4" t="s">
        <v>86</v>
      </c>
      <c r="BT10" s="4" t="s">
        <v>409</v>
      </c>
      <c r="BU10" s="4" t="s">
        <v>409</v>
      </c>
      <c r="BV10" s="4">
        <v>0</v>
      </c>
      <c r="BW10" s="4">
        <v>0</v>
      </c>
      <c r="BX10" s="4">
        <v>0</v>
      </c>
      <c r="BZ10" t="s">
        <v>923</v>
      </c>
    </row>
    <row r="11" spans="1:78" x14ac:dyDescent="0.35">
      <c r="A11" s="4">
        <v>9</v>
      </c>
      <c r="B11" s="4" t="s">
        <v>889</v>
      </c>
      <c r="C11" s="4">
        <v>62</v>
      </c>
      <c r="D11" s="24">
        <v>-3.9297475543827498</v>
      </c>
      <c r="E11" s="24">
        <v>50.4803634729357</v>
      </c>
      <c r="F11" s="4">
        <v>5</v>
      </c>
      <c r="G11" s="4" t="str">
        <f t="shared" si="0"/>
        <v>YES</v>
      </c>
      <c r="H11" s="4">
        <v>20</v>
      </c>
      <c r="I11" s="4">
        <v>0</v>
      </c>
      <c r="J11" s="4">
        <v>0</v>
      </c>
      <c r="K11" s="4">
        <v>8</v>
      </c>
      <c r="L11" s="4">
        <v>0</v>
      </c>
      <c r="M11" s="4">
        <v>0</v>
      </c>
      <c r="N11" s="4">
        <v>0</v>
      </c>
      <c r="O11" s="4">
        <f t="shared" si="1"/>
        <v>28</v>
      </c>
      <c r="P11" s="9" t="str">
        <f t="shared" si="2"/>
        <v>FAIL</v>
      </c>
      <c r="Q11" s="9">
        <f t="shared" si="3"/>
        <v>28</v>
      </c>
      <c r="R11" s="9" t="str">
        <f t="shared" si="4"/>
        <v>PASS</v>
      </c>
      <c r="S11" s="9" t="str">
        <f t="shared" si="5"/>
        <v>PASS</v>
      </c>
      <c r="T11" s="9">
        <f t="shared" si="6"/>
        <v>2</v>
      </c>
      <c r="U11" s="9" t="str">
        <f t="shared" si="7"/>
        <v>PASS</v>
      </c>
      <c r="X11" s="4">
        <v>0</v>
      </c>
      <c r="Y11" s="9" t="str">
        <f t="shared" si="8"/>
        <v>PASS</v>
      </c>
      <c r="Z11" s="4">
        <v>25</v>
      </c>
      <c r="AA11" s="9" t="str">
        <f t="shared" si="9"/>
        <v>FAIL</v>
      </c>
      <c r="AB11" s="4">
        <v>0</v>
      </c>
      <c r="AC11" s="9" t="str">
        <f t="shared" si="10"/>
        <v>PASS</v>
      </c>
      <c r="AD11" s="4">
        <v>0</v>
      </c>
      <c r="AE11" s="9" t="str">
        <f t="shared" si="11"/>
        <v>PASS</v>
      </c>
      <c r="AF11" s="4">
        <v>0</v>
      </c>
      <c r="AG11" s="9" t="str">
        <f t="shared" si="12"/>
        <v>PASS</v>
      </c>
      <c r="AH11" s="4">
        <v>0</v>
      </c>
      <c r="AI11" s="4">
        <v>0</v>
      </c>
      <c r="AJ11" s="4">
        <v>0</v>
      </c>
      <c r="AK11" s="4">
        <v>0</v>
      </c>
      <c r="AL11" s="4">
        <v>0</v>
      </c>
      <c r="AM11" s="4">
        <f t="shared" si="13"/>
        <v>0</v>
      </c>
      <c r="AN11" s="9" t="str">
        <f t="shared" si="14"/>
        <v>PASS</v>
      </c>
      <c r="AO11" s="4">
        <v>0</v>
      </c>
      <c r="AP11" s="9" t="str">
        <f t="shared" si="15"/>
        <v>PASS</v>
      </c>
      <c r="AQ11" s="9"/>
      <c r="AR11" s="9"/>
      <c r="AS11" s="4">
        <v>100</v>
      </c>
      <c r="AT11" s="4">
        <v>0</v>
      </c>
      <c r="AU11" s="4">
        <v>0</v>
      </c>
      <c r="AV11" s="4">
        <v>0</v>
      </c>
      <c r="AW11" s="9">
        <f t="shared" si="16"/>
        <v>1</v>
      </c>
      <c r="AX11" s="9" t="str">
        <f t="shared" si="17"/>
        <v>FAIL</v>
      </c>
      <c r="AY11" s="9" t="str">
        <f t="shared" si="18"/>
        <v>FAIL</v>
      </c>
      <c r="AZ11" s="4">
        <v>25</v>
      </c>
      <c r="BA11" s="4">
        <v>65</v>
      </c>
      <c r="BB11" s="9" t="str">
        <f t="shared" si="19"/>
        <v>FAIL</v>
      </c>
      <c r="BC11" s="9">
        <v>8</v>
      </c>
      <c r="BD11" s="4">
        <v>0</v>
      </c>
      <c r="BE11" s="9" t="str">
        <f>IF(AND(BD11&lt;66),"PASS","FAIL")</f>
        <v>PASS</v>
      </c>
      <c r="BF11" s="4">
        <v>0</v>
      </c>
      <c r="BG11" s="9" t="str">
        <f t="shared" si="20"/>
        <v>PASS</v>
      </c>
      <c r="BH11" s="4">
        <v>1</v>
      </c>
      <c r="BI11" s="9" t="str">
        <f t="shared" si="21"/>
        <v>PASS</v>
      </c>
      <c r="BJ11" s="9">
        <f t="shared" si="22"/>
        <v>5</v>
      </c>
      <c r="BK11" s="9" t="str">
        <f t="shared" si="23"/>
        <v>FAIL</v>
      </c>
      <c r="BL11" s="4">
        <v>10</v>
      </c>
      <c r="BM11" s="4">
        <v>15</v>
      </c>
      <c r="BN11" s="4">
        <v>25</v>
      </c>
      <c r="BO11" s="4">
        <v>15</v>
      </c>
      <c r="BP11" s="4">
        <v>0</v>
      </c>
      <c r="BQ11" s="4">
        <v>15</v>
      </c>
      <c r="BR11" s="4" t="s">
        <v>82</v>
      </c>
      <c r="BS11" s="4" t="s">
        <v>86</v>
      </c>
      <c r="BT11" s="4" t="s">
        <v>86</v>
      </c>
      <c r="BU11" s="4" t="s">
        <v>409</v>
      </c>
      <c r="BV11" s="4">
        <v>2</v>
      </c>
      <c r="BW11" s="4">
        <v>0</v>
      </c>
      <c r="BX11" s="4">
        <v>0</v>
      </c>
      <c r="BZ11" t="s">
        <v>891</v>
      </c>
    </row>
    <row r="12" spans="1:78" x14ac:dyDescent="0.35">
      <c r="A12" s="4">
        <v>28</v>
      </c>
      <c r="B12" s="4" t="s">
        <v>893</v>
      </c>
      <c r="C12" s="4">
        <v>62</v>
      </c>
      <c r="D12" s="24">
        <v>-3.9264221430162198</v>
      </c>
      <c r="E12" s="24">
        <v>50.443799382751699</v>
      </c>
      <c r="F12" s="4">
        <v>18</v>
      </c>
      <c r="G12" s="4" t="str">
        <f t="shared" si="0"/>
        <v>YES</v>
      </c>
      <c r="H12" s="4">
        <v>65</v>
      </c>
      <c r="I12" s="4">
        <v>0</v>
      </c>
      <c r="J12" s="4">
        <v>0</v>
      </c>
      <c r="K12" s="4">
        <v>10</v>
      </c>
      <c r="L12" s="4">
        <v>0</v>
      </c>
      <c r="M12" s="4">
        <v>0</v>
      </c>
      <c r="N12" s="4">
        <v>0</v>
      </c>
      <c r="O12" s="4">
        <f t="shared" si="1"/>
        <v>75</v>
      </c>
      <c r="P12" s="9" t="str">
        <f t="shared" si="2"/>
        <v>PASS</v>
      </c>
      <c r="Q12" s="9">
        <f t="shared" si="3"/>
        <v>75</v>
      </c>
      <c r="R12" s="9" t="str">
        <f t="shared" si="4"/>
        <v>PASS</v>
      </c>
      <c r="S12" s="9" t="str">
        <f t="shared" si="5"/>
        <v>PASS</v>
      </c>
      <c r="T12" s="9">
        <f t="shared" si="6"/>
        <v>2</v>
      </c>
      <c r="U12" s="9" t="str">
        <f t="shared" si="7"/>
        <v>PASS</v>
      </c>
      <c r="X12" s="4">
        <v>0</v>
      </c>
      <c r="Y12" s="9" t="str">
        <f t="shared" si="8"/>
        <v>PASS</v>
      </c>
      <c r="Z12" s="4">
        <v>0</v>
      </c>
      <c r="AA12" s="9" t="str">
        <f t="shared" si="9"/>
        <v>PASS</v>
      </c>
      <c r="AB12" s="4">
        <v>0</v>
      </c>
      <c r="AC12" s="9" t="str">
        <f t="shared" si="10"/>
        <v>PASS</v>
      </c>
      <c r="AD12" s="4">
        <v>0</v>
      </c>
      <c r="AE12" s="9" t="str">
        <f t="shared" si="11"/>
        <v>PASS</v>
      </c>
      <c r="AF12" s="4">
        <v>0</v>
      </c>
      <c r="AG12" s="9" t="str">
        <f t="shared" si="12"/>
        <v>PASS</v>
      </c>
      <c r="AH12" s="4">
        <v>0</v>
      </c>
      <c r="AI12" s="4">
        <v>0</v>
      </c>
      <c r="AJ12" s="4">
        <v>0</v>
      </c>
      <c r="AK12" s="4">
        <v>0</v>
      </c>
      <c r="AL12" s="4">
        <v>0</v>
      </c>
      <c r="AM12" s="4">
        <f t="shared" si="13"/>
        <v>0</v>
      </c>
      <c r="AN12" s="9" t="str">
        <f t="shared" si="14"/>
        <v>PASS</v>
      </c>
      <c r="AO12" s="4">
        <v>0</v>
      </c>
      <c r="AP12" s="9" t="str">
        <f t="shared" si="15"/>
        <v>PASS</v>
      </c>
      <c r="AQ12" s="9"/>
      <c r="AR12" s="9"/>
      <c r="AS12" s="4">
        <v>0</v>
      </c>
      <c r="AT12" s="4">
        <v>50</v>
      </c>
      <c r="AU12" s="4">
        <v>0</v>
      </c>
      <c r="AV12" s="4">
        <v>0</v>
      </c>
      <c r="AW12" s="9">
        <f t="shared" si="16"/>
        <v>1</v>
      </c>
      <c r="AX12" s="9" t="str">
        <f t="shared" si="17"/>
        <v>FAIL</v>
      </c>
      <c r="AY12" s="9" t="str">
        <f t="shared" si="18"/>
        <v>PASS</v>
      </c>
      <c r="AZ12" s="4">
        <v>65</v>
      </c>
      <c r="BA12" s="87">
        <v>100</v>
      </c>
      <c r="BB12" s="9" t="str">
        <f t="shared" si="19"/>
        <v>FAIL</v>
      </c>
      <c r="BC12" s="9">
        <v>0</v>
      </c>
      <c r="BD12" s="4">
        <v>0</v>
      </c>
      <c r="BE12" s="9" t="s">
        <v>668</v>
      </c>
      <c r="BF12" s="4">
        <v>0</v>
      </c>
      <c r="BG12" s="9" t="str">
        <f t="shared" si="20"/>
        <v>PASS</v>
      </c>
      <c r="BH12" s="4">
        <v>0</v>
      </c>
      <c r="BI12" s="9" t="str">
        <f t="shared" si="21"/>
        <v>PASS</v>
      </c>
      <c r="BJ12" s="9">
        <f t="shared" si="22"/>
        <v>2</v>
      </c>
      <c r="BK12" s="9" t="str">
        <f t="shared" si="23"/>
        <v>FAIL</v>
      </c>
      <c r="BL12" s="4">
        <v>5</v>
      </c>
      <c r="BM12" s="4">
        <v>8</v>
      </c>
      <c r="BN12" s="4">
        <v>12</v>
      </c>
      <c r="BO12" s="4">
        <v>3</v>
      </c>
      <c r="BP12" s="4">
        <v>0</v>
      </c>
      <c r="BQ12" s="4">
        <v>100</v>
      </c>
      <c r="BR12" s="4" t="s">
        <v>82</v>
      </c>
      <c r="BS12" s="4" t="s">
        <v>82</v>
      </c>
      <c r="BT12" s="4" t="s">
        <v>229</v>
      </c>
      <c r="BU12" s="4" t="s">
        <v>409</v>
      </c>
      <c r="BV12" s="4">
        <v>0</v>
      </c>
      <c r="BW12" s="4">
        <v>0</v>
      </c>
      <c r="BX12" s="4">
        <v>0</v>
      </c>
      <c r="BZ12" s="4" t="s">
        <v>84</v>
      </c>
    </row>
    <row r="13" spans="1:78" x14ac:dyDescent="0.35">
      <c r="A13" s="4">
        <v>31</v>
      </c>
      <c r="B13" s="4" t="s">
        <v>895</v>
      </c>
      <c r="C13" s="4">
        <v>62</v>
      </c>
      <c r="D13" s="24">
        <v>-3.9202057599276201</v>
      </c>
      <c r="E13" s="24">
        <v>50.438471715266203</v>
      </c>
      <c r="F13" s="4">
        <v>14</v>
      </c>
      <c r="G13" s="4" t="str">
        <f t="shared" si="0"/>
        <v>YES</v>
      </c>
      <c r="H13" s="4">
        <v>0</v>
      </c>
      <c r="I13" s="4">
        <v>0</v>
      </c>
      <c r="J13" s="4">
        <v>0</v>
      </c>
      <c r="K13" s="4">
        <v>50</v>
      </c>
      <c r="L13" s="4">
        <v>15</v>
      </c>
      <c r="M13" s="4">
        <v>0</v>
      </c>
      <c r="N13" s="4">
        <v>0</v>
      </c>
      <c r="O13" s="4">
        <f t="shared" si="1"/>
        <v>50</v>
      </c>
      <c r="P13" s="9" t="str">
        <f t="shared" si="2"/>
        <v>PASS</v>
      </c>
      <c r="Q13" s="9">
        <f t="shared" si="3"/>
        <v>65</v>
      </c>
      <c r="R13" s="9" t="str">
        <f t="shared" si="4"/>
        <v>PASS</v>
      </c>
      <c r="S13" s="9" t="str">
        <f t="shared" si="5"/>
        <v>PASS</v>
      </c>
      <c r="T13" s="9">
        <f t="shared" si="6"/>
        <v>2</v>
      </c>
      <c r="U13" s="9" t="str">
        <f t="shared" si="7"/>
        <v>PASS</v>
      </c>
      <c r="X13" s="4">
        <v>0</v>
      </c>
      <c r="Y13" s="9" t="str">
        <f t="shared" si="8"/>
        <v>PASS</v>
      </c>
      <c r="Z13" s="4">
        <v>0</v>
      </c>
      <c r="AA13" s="9" t="str">
        <f t="shared" si="9"/>
        <v>PASS</v>
      </c>
      <c r="AB13" s="4">
        <v>0</v>
      </c>
      <c r="AC13" s="9" t="str">
        <f t="shared" si="10"/>
        <v>PASS</v>
      </c>
      <c r="AD13" s="4">
        <v>0</v>
      </c>
      <c r="AE13" s="9" t="str">
        <f t="shared" si="11"/>
        <v>PASS</v>
      </c>
      <c r="AF13" s="4">
        <v>0</v>
      </c>
      <c r="AG13" s="9" t="str">
        <f t="shared" si="12"/>
        <v>PASS</v>
      </c>
      <c r="AH13" s="4">
        <v>0</v>
      </c>
      <c r="AI13" s="4">
        <v>0</v>
      </c>
      <c r="AJ13" s="4">
        <v>0</v>
      </c>
      <c r="AK13" s="4">
        <v>0</v>
      </c>
      <c r="AL13" s="4">
        <v>0</v>
      </c>
      <c r="AM13" s="4">
        <f t="shared" si="13"/>
        <v>0</v>
      </c>
      <c r="AN13" s="9" t="str">
        <f t="shared" si="14"/>
        <v>PASS</v>
      </c>
      <c r="AO13" s="4">
        <v>0</v>
      </c>
      <c r="AP13" s="9" t="str">
        <f t="shared" si="15"/>
        <v>PASS</v>
      </c>
      <c r="AQ13" s="9"/>
      <c r="AR13" s="9"/>
      <c r="AS13" s="4">
        <v>0</v>
      </c>
      <c r="AT13" s="4">
        <v>90</v>
      </c>
      <c r="AU13" s="4">
        <v>10</v>
      </c>
      <c r="AV13" s="4">
        <v>1</v>
      </c>
      <c r="AW13" s="9">
        <f t="shared" si="16"/>
        <v>3</v>
      </c>
      <c r="AX13" s="9" t="str">
        <f t="shared" si="17"/>
        <v>FAIL</v>
      </c>
      <c r="AY13" s="9" t="str">
        <f t="shared" si="18"/>
        <v>PASS</v>
      </c>
      <c r="AZ13" s="4">
        <v>50</v>
      </c>
      <c r="BA13" s="87">
        <v>100</v>
      </c>
      <c r="BB13" s="9" t="str">
        <f t="shared" si="19"/>
        <v>FAIL</v>
      </c>
      <c r="BC13" s="9">
        <v>0</v>
      </c>
      <c r="BD13" s="4">
        <v>0</v>
      </c>
      <c r="BE13" s="9" t="s">
        <v>668</v>
      </c>
      <c r="BF13" s="4">
        <v>0</v>
      </c>
      <c r="BG13" s="9" t="str">
        <f t="shared" si="20"/>
        <v>PASS</v>
      </c>
      <c r="BH13" s="4">
        <v>20</v>
      </c>
      <c r="BI13" s="9" t="str">
        <f t="shared" si="21"/>
        <v>FAIL</v>
      </c>
      <c r="BJ13" s="9">
        <f t="shared" si="22"/>
        <v>3</v>
      </c>
      <c r="BK13" s="9" t="str">
        <f t="shared" si="23"/>
        <v>FAIL</v>
      </c>
      <c r="BL13" s="4">
        <v>3</v>
      </c>
      <c r="BM13" s="4">
        <v>2</v>
      </c>
      <c r="BN13" s="4">
        <v>6</v>
      </c>
      <c r="BO13" s="4">
        <v>10</v>
      </c>
      <c r="BP13" s="4">
        <v>0</v>
      </c>
      <c r="BQ13" s="4">
        <v>0</v>
      </c>
      <c r="BR13" s="4" t="s">
        <v>86</v>
      </c>
      <c r="BS13" s="4" t="s">
        <v>86</v>
      </c>
      <c r="BT13" s="4" t="s">
        <v>86</v>
      </c>
      <c r="BU13" s="4" t="s">
        <v>229</v>
      </c>
      <c r="BV13" s="4">
        <v>5</v>
      </c>
      <c r="BW13" s="4">
        <v>0</v>
      </c>
      <c r="BX13" s="4">
        <v>0</v>
      </c>
      <c r="BZ13" t="s">
        <v>84</v>
      </c>
    </row>
    <row r="14" spans="1:78" x14ac:dyDescent="0.35">
      <c r="A14" s="4">
        <v>26</v>
      </c>
      <c r="B14" s="4" t="s">
        <v>910</v>
      </c>
      <c r="C14" s="4">
        <v>62</v>
      </c>
      <c r="D14" s="24">
        <v>-3.9375358697426499</v>
      </c>
      <c r="E14" s="24">
        <v>50.469533444427199</v>
      </c>
      <c r="F14" s="4">
        <v>17</v>
      </c>
      <c r="G14" s="4" t="str">
        <f t="shared" si="0"/>
        <v>YES</v>
      </c>
      <c r="H14" s="4">
        <v>35</v>
      </c>
      <c r="I14" s="4">
        <v>0</v>
      </c>
      <c r="J14" s="4">
        <v>0</v>
      </c>
      <c r="K14" s="4">
        <v>40</v>
      </c>
      <c r="L14" s="4">
        <v>0</v>
      </c>
      <c r="M14" s="4">
        <v>0</v>
      </c>
      <c r="N14" s="4">
        <v>0</v>
      </c>
      <c r="O14" s="4">
        <f t="shared" si="1"/>
        <v>75</v>
      </c>
      <c r="P14" s="9" t="str">
        <f t="shared" si="2"/>
        <v>PASS</v>
      </c>
      <c r="Q14" s="9">
        <f t="shared" si="3"/>
        <v>75</v>
      </c>
      <c r="R14" s="9" t="str">
        <f t="shared" si="4"/>
        <v>PASS</v>
      </c>
      <c r="S14" s="9" t="str">
        <f t="shared" si="5"/>
        <v>PASS</v>
      </c>
      <c r="T14" s="9">
        <f t="shared" si="6"/>
        <v>2</v>
      </c>
      <c r="U14" s="9" t="str">
        <f t="shared" si="7"/>
        <v>PASS</v>
      </c>
      <c r="X14" s="4">
        <v>0</v>
      </c>
      <c r="Y14" s="9" t="str">
        <f t="shared" si="8"/>
        <v>PASS</v>
      </c>
      <c r="Z14" s="4">
        <v>0</v>
      </c>
      <c r="AA14" s="9" t="str">
        <f t="shared" si="9"/>
        <v>PASS</v>
      </c>
      <c r="AB14" s="4">
        <v>0</v>
      </c>
      <c r="AC14" s="9" t="str">
        <f t="shared" si="10"/>
        <v>PASS</v>
      </c>
      <c r="AD14" s="4">
        <v>0</v>
      </c>
      <c r="AE14" s="9" t="str">
        <f t="shared" si="11"/>
        <v>PASS</v>
      </c>
      <c r="AF14" s="4">
        <v>0</v>
      </c>
      <c r="AG14" s="9" t="str">
        <f t="shared" si="12"/>
        <v>PASS</v>
      </c>
      <c r="AH14" s="4">
        <v>0</v>
      </c>
      <c r="AI14" s="4">
        <v>0</v>
      </c>
      <c r="AJ14" s="4">
        <v>0</v>
      </c>
      <c r="AK14" s="4">
        <v>0</v>
      </c>
      <c r="AL14" s="4">
        <v>0</v>
      </c>
      <c r="AM14" s="4">
        <f t="shared" si="13"/>
        <v>0</v>
      </c>
      <c r="AN14" s="9" t="str">
        <f t="shared" si="14"/>
        <v>PASS</v>
      </c>
      <c r="AO14" s="4">
        <v>0</v>
      </c>
      <c r="AP14" s="9" t="str">
        <f t="shared" si="15"/>
        <v>PASS</v>
      </c>
      <c r="AQ14" s="9"/>
      <c r="AR14" s="9"/>
      <c r="AS14" s="4">
        <v>0</v>
      </c>
      <c r="AT14" s="4">
        <v>2</v>
      </c>
      <c r="AU14" s="4">
        <v>2</v>
      </c>
      <c r="AV14" s="4">
        <v>0</v>
      </c>
      <c r="AW14" s="9">
        <f t="shared" si="16"/>
        <v>2</v>
      </c>
      <c r="AX14" s="9" t="str">
        <f t="shared" si="17"/>
        <v>FAIL</v>
      </c>
      <c r="AY14" s="9" t="str">
        <f t="shared" si="18"/>
        <v>FAIL</v>
      </c>
      <c r="AZ14" s="4">
        <v>60</v>
      </c>
      <c r="BA14" s="87">
        <v>100</v>
      </c>
      <c r="BB14" s="9" t="str">
        <f t="shared" si="19"/>
        <v>FAIL</v>
      </c>
      <c r="BC14" s="9">
        <v>0</v>
      </c>
      <c r="BD14" s="4">
        <v>0</v>
      </c>
      <c r="BE14" s="9" t="s">
        <v>668</v>
      </c>
      <c r="BF14" s="4">
        <v>5</v>
      </c>
      <c r="BG14" s="9" t="str">
        <f t="shared" si="20"/>
        <v>PASS</v>
      </c>
      <c r="BH14" s="4">
        <v>30</v>
      </c>
      <c r="BI14" s="9" t="str">
        <f t="shared" si="21"/>
        <v>FAIL</v>
      </c>
      <c r="BJ14" s="9">
        <f t="shared" si="22"/>
        <v>4</v>
      </c>
      <c r="BK14" s="9" t="str">
        <f t="shared" si="23"/>
        <v>FAIL</v>
      </c>
      <c r="BL14" s="4">
        <v>12</v>
      </c>
      <c r="BM14" s="4">
        <v>10</v>
      </c>
      <c r="BN14" s="4">
        <v>7</v>
      </c>
      <c r="BO14" s="4">
        <v>5</v>
      </c>
      <c r="BP14" s="4">
        <v>0</v>
      </c>
      <c r="BQ14" s="4">
        <v>100</v>
      </c>
      <c r="BR14" s="4" t="s">
        <v>82</v>
      </c>
      <c r="BS14" s="4" t="s">
        <v>86</v>
      </c>
      <c r="BT14" s="4" t="s">
        <v>86</v>
      </c>
      <c r="BU14" s="4" t="s">
        <v>229</v>
      </c>
      <c r="BV14" s="4">
        <v>15</v>
      </c>
      <c r="BW14" s="4">
        <v>0</v>
      </c>
      <c r="BX14" s="4">
        <v>0</v>
      </c>
      <c r="BZ14" t="s">
        <v>912</v>
      </c>
    </row>
    <row r="15" spans="1:78" x14ac:dyDescent="0.35">
      <c r="A15" s="4">
        <v>8</v>
      </c>
      <c r="B15" s="4" t="s">
        <v>913</v>
      </c>
      <c r="C15" s="4">
        <v>62</v>
      </c>
      <c r="D15" s="24">
        <v>-3.9336131667470702</v>
      </c>
      <c r="E15" s="24">
        <v>50.4524147728457</v>
      </c>
      <c r="F15" s="4">
        <v>8</v>
      </c>
      <c r="G15" s="4" t="str">
        <f t="shared" si="0"/>
        <v>YES</v>
      </c>
      <c r="H15" s="4">
        <v>70</v>
      </c>
      <c r="I15" s="4">
        <v>0</v>
      </c>
      <c r="J15" s="4">
        <v>0</v>
      </c>
      <c r="K15" s="4">
        <v>25</v>
      </c>
      <c r="L15" s="4">
        <v>0</v>
      </c>
      <c r="M15" s="4">
        <v>0</v>
      </c>
      <c r="N15" s="4">
        <v>0</v>
      </c>
      <c r="O15" s="4">
        <f t="shared" si="1"/>
        <v>95</v>
      </c>
      <c r="P15" s="9" t="str">
        <f t="shared" si="2"/>
        <v>PASS</v>
      </c>
      <c r="Q15" s="9">
        <f t="shared" si="3"/>
        <v>95</v>
      </c>
      <c r="R15" s="9" t="str">
        <f t="shared" si="4"/>
        <v>PASS</v>
      </c>
      <c r="S15" s="9" t="str">
        <f t="shared" si="5"/>
        <v>PASS</v>
      </c>
      <c r="T15" s="9">
        <f t="shared" si="6"/>
        <v>2</v>
      </c>
      <c r="U15" s="9" t="str">
        <f t="shared" si="7"/>
        <v>PASS</v>
      </c>
      <c r="X15" s="4">
        <v>0</v>
      </c>
      <c r="Y15" s="9" t="str">
        <f t="shared" si="8"/>
        <v>PASS</v>
      </c>
      <c r="Z15" s="4">
        <v>0</v>
      </c>
      <c r="AA15" s="9" t="str">
        <f t="shared" si="9"/>
        <v>PASS</v>
      </c>
      <c r="AB15" s="4">
        <v>0</v>
      </c>
      <c r="AC15" s="9" t="str">
        <f t="shared" si="10"/>
        <v>PASS</v>
      </c>
      <c r="AD15" s="4">
        <v>0</v>
      </c>
      <c r="AE15" s="9" t="str">
        <f t="shared" si="11"/>
        <v>PASS</v>
      </c>
      <c r="AF15" s="4">
        <v>0</v>
      </c>
      <c r="AG15" s="9" t="str">
        <f t="shared" si="12"/>
        <v>PASS</v>
      </c>
      <c r="AH15" s="4">
        <v>0</v>
      </c>
      <c r="AI15" s="4">
        <v>0</v>
      </c>
      <c r="AJ15" s="4">
        <v>0</v>
      </c>
      <c r="AK15" s="4">
        <v>0</v>
      </c>
      <c r="AL15" s="4">
        <v>0</v>
      </c>
      <c r="AM15" s="4">
        <f t="shared" si="13"/>
        <v>0</v>
      </c>
      <c r="AN15" s="9" t="str">
        <f t="shared" si="14"/>
        <v>PASS</v>
      </c>
      <c r="AO15" s="4">
        <v>0</v>
      </c>
      <c r="AP15" s="9" t="str">
        <f t="shared" si="15"/>
        <v>PASS</v>
      </c>
      <c r="AQ15" s="9"/>
      <c r="AR15" s="9"/>
      <c r="AS15" s="4">
        <v>2</v>
      </c>
      <c r="AT15" s="4">
        <v>1</v>
      </c>
      <c r="AU15" s="4">
        <v>0</v>
      </c>
      <c r="AV15" s="4">
        <v>0</v>
      </c>
      <c r="AW15" s="9">
        <f t="shared" si="16"/>
        <v>2</v>
      </c>
      <c r="AX15" s="9" t="str">
        <f t="shared" si="17"/>
        <v>FAIL</v>
      </c>
      <c r="AY15" s="9" t="str">
        <f t="shared" si="18"/>
        <v>FAIL</v>
      </c>
      <c r="AZ15" s="4">
        <v>75</v>
      </c>
      <c r="BA15" s="4">
        <v>95</v>
      </c>
      <c r="BB15" s="9" t="str">
        <f t="shared" si="19"/>
        <v>FAIL</v>
      </c>
      <c r="BC15" s="9">
        <v>0</v>
      </c>
      <c r="BD15" s="4">
        <v>0</v>
      </c>
      <c r="BE15" s="9" t="s">
        <v>668</v>
      </c>
      <c r="BF15" s="4">
        <v>20</v>
      </c>
      <c r="BG15" s="9" t="str">
        <f t="shared" si="20"/>
        <v>FAIL</v>
      </c>
      <c r="BH15" s="4">
        <v>1</v>
      </c>
      <c r="BI15" s="9" t="str">
        <f t="shared" si="21"/>
        <v>PASS</v>
      </c>
      <c r="BJ15" s="9">
        <f t="shared" si="22"/>
        <v>4</v>
      </c>
      <c r="BK15" s="9" t="str">
        <f t="shared" si="23"/>
        <v>FAIL</v>
      </c>
      <c r="BL15" s="4">
        <v>6</v>
      </c>
      <c r="BM15" s="4">
        <v>5</v>
      </c>
      <c r="BN15" s="4">
        <v>6</v>
      </c>
      <c r="BO15" s="4">
        <v>5</v>
      </c>
      <c r="BP15" s="4">
        <v>30</v>
      </c>
      <c r="BQ15" s="4">
        <v>70</v>
      </c>
      <c r="BR15" s="4" t="s">
        <v>86</v>
      </c>
      <c r="BS15" s="4" t="s">
        <v>86</v>
      </c>
      <c r="BT15" s="4" t="s">
        <v>86</v>
      </c>
      <c r="BU15" s="4" t="s">
        <v>229</v>
      </c>
      <c r="BV15" s="4">
        <v>15</v>
      </c>
      <c r="BW15" s="4">
        <v>0</v>
      </c>
      <c r="BX15" s="4">
        <v>0</v>
      </c>
      <c r="BZ15" t="s">
        <v>915</v>
      </c>
    </row>
    <row r="16" spans="1:78" x14ac:dyDescent="0.35">
      <c r="A16" s="4">
        <v>14</v>
      </c>
      <c r="B16" s="4" t="s">
        <v>916</v>
      </c>
      <c r="C16" s="4">
        <v>62</v>
      </c>
      <c r="D16" s="24">
        <v>-3.9636759012794802</v>
      </c>
      <c r="E16" s="24">
        <v>50.462925381482698</v>
      </c>
      <c r="F16" s="4">
        <v>29</v>
      </c>
      <c r="G16" s="4" t="str">
        <f t="shared" si="0"/>
        <v>YES</v>
      </c>
      <c r="H16" s="4">
        <v>2</v>
      </c>
      <c r="I16" s="4">
        <v>0</v>
      </c>
      <c r="J16" s="4">
        <v>0</v>
      </c>
      <c r="K16" s="4">
        <v>85</v>
      </c>
      <c r="L16" s="4">
        <v>0</v>
      </c>
      <c r="M16" s="4">
        <v>0</v>
      </c>
      <c r="N16" s="4">
        <v>0</v>
      </c>
      <c r="O16" s="4">
        <f t="shared" si="1"/>
        <v>87</v>
      </c>
      <c r="P16" s="9" t="str">
        <f t="shared" si="2"/>
        <v>PASS</v>
      </c>
      <c r="Q16" s="9">
        <f t="shared" si="3"/>
        <v>87</v>
      </c>
      <c r="R16" s="9" t="str">
        <f t="shared" si="4"/>
        <v>PASS</v>
      </c>
      <c r="S16" s="9" t="str">
        <f t="shared" si="5"/>
        <v>PASS</v>
      </c>
      <c r="T16" s="9">
        <f t="shared" si="6"/>
        <v>2</v>
      </c>
      <c r="U16" s="9" t="str">
        <f t="shared" si="7"/>
        <v>PASS</v>
      </c>
      <c r="X16" s="4">
        <v>0</v>
      </c>
      <c r="Y16" s="9" t="str">
        <f t="shared" si="8"/>
        <v>PASS</v>
      </c>
      <c r="Z16" s="4">
        <v>0</v>
      </c>
      <c r="AA16" s="9" t="str">
        <f t="shared" si="9"/>
        <v>PASS</v>
      </c>
      <c r="AB16" s="4">
        <v>0</v>
      </c>
      <c r="AC16" s="9" t="str">
        <f t="shared" si="10"/>
        <v>PASS</v>
      </c>
      <c r="AD16" s="4">
        <v>0</v>
      </c>
      <c r="AE16" s="9" t="str">
        <f t="shared" si="11"/>
        <v>PASS</v>
      </c>
      <c r="AF16" s="4">
        <v>0</v>
      </c>
      <c r="AG16" s="9" t="str">
        <f t="shared" si="12"/>
        <v>PASS</v>
      </c>
      <c r="AH16" s="4">
        <v>0</v>
      </c>
      <c r="AI16" s="4">
        <v>0</v>
      </c>
      <c r="AJ16" s="4">
        <v>0</v>
      </c>
      <c r="AK16" s="4">
        <v>0</v>
      </c>
      <c r="AL16" s="4">
        <v>0</v>
      </c>
      <c r="AM16" s="4">
        <f t="shared" si="13"/>
        <v>0</v>
      </c>
      <c r="AN16" s="9" t="str">
        <f t="shared" si="14"/>
        <v>PASS</v>
      </c>
      <c r="AO16" s="4">
        <v>0</v>
      </c>
      <c r="AP16" s="9" t="str">
        <f t="shared" si="15"/>
        <v>PASS</v>
      </c>
      <c r="AQ16" s="9"/>
      <c r="AR16" s="9"/>
      <c r="AS16" s="4">
        <v>65</v>
      </c>
      <c r="AT16" s="4">
        <v>35</v>
      </c>
      <c r="AU16" s="4">
        <v>0</v>
      </c>
      <c r="AV16" s="4">
        <v>0</v>
      </c>
      <c r="AW16" s="9">
        <f t="shared" si="16"/>
        <v>2</v>
      </c>
      <c r="AX16" s="9" t="str">
        <f t="shared" si="17"/>
        <v>FAIL</v>
      </c>
      <c r="AY16" s="9" t="str">
        <f t="shared" si="18"/>
        <v>PASS</v>
      </c>
      <c r="AZ16" s="4">
        <v>85</v>
      </c>
      <c r="BA16" s="87">
        <v>100</v>
      </c>
      <c r="BB16" s="9" t="str">
        <f t="shared" si="19"/>
        <v>FAIL</v>
      </c>
      <c r="BC16" s="9">
        <v>0</v>
      </c>
      <c r="BD16" s="4">
        <v>0</v>
      </c>
      <c r="BE16" s="9" t="s">
        <v>668</v>
      </c>
      <c r="BF16" s="4">
        <v>0</v>
      </c>
      <c r="BG16" s="9" t="str">
        <f t="shared" si="20"/>
        <v>PASS</v>
      </c>
      <c r="BH16" s="4">
        <v>0</v>
      </c>
      <c r="BI16" s="9" t="str">
        <f t="shared" si="21"/>
        <v>PASS</v>
      </c>
      <c r="BJ16" s="9">
        <f t="shared" si="22"/>
        <v>2</v>
      </c>
      <c r="BK16" s="9" t="str">
        <f t="shared" si="23"/>
        <v>FAIL</v>
      </c>
      <c r="BL16" s="4">
        <v>10</v>
      </c>
      <c r="BM16" s="4">
        <v>8</v>
      </c>
      <c r="BN16" s="4">
        <v>12</v>
      </c>
      <c r="BO16" s="4">
        <v>25</v>
      </c>
      <c r="BP16" s="4">
        <v>0</v>
      </c>
      <c r="BQ16" s="4">
        <v>0</v>
      </c>
      <c r="BR16" s="4" t="s">
        <v>86</v>
      </c>
      <c r="BS16" s="4" t="s">
        <v>86</v>
      </c>
      <c r="BT16" s="4" t="s">
        <v>409</v>
      </c>
      <c r="BU16" s="4" t="s">
        <v>409</v>
      </c>
      <c r="BV16" s="4">
        <v>0</v>
      </c>
      <c r="BW16" s="4">
        <v>0</v>
      </c>
      <c r="BX16" s="4">
        <v>0</v>
      </c>
      <c r="BZ16" t="s">
        <v>918</v>
      </c>
    </row>
    <row r="17" spans="1:78" x14ac:dyDescent="0.35">
      <c r="A17" s="4">
        <v>15</v>
      </c>
      <c r="B17" s="4" t="s">
        <v>940</v>
      </c>
      <c r="C17" s="4">
        <v>62</v>
      </c>
      <c r="D17" s="24">
        <v>-3.9709740805489901</v>
      </c>
      <c r="E17" s="24">
        <v>50.457761508705097</v>
      </c>
      <c r="F17" s="4">
        <v>10</v>
      </c>
      <c r="G17" s="4" t="str">
        <f t="shared" si="0"/>
        <v>YES</v>
      </c>
      <c r="H17" s="4">
        <v>10</v>
      </c>
      <c r="I17" s="4">
        <v>0</v>
      </c>
      <c r="J17" s="4">
        <v>0</v>
      </c>
      <c r="K17" s="4">
        <v>12</v>
      </c>
      <c r="L17" s="4">
        <v>0</v>
      </c>
      <c r="M17" s="4">
        <v>0</v>
      </c>
      <c r="N17" s="4">
        <v>0</v>
      </c>
      <c r="O17" s="4">
        <f t="shared" si="1"/>
        <v>22</v>
      </c>
      <c r="P17" s="9" t="str">
        <f t="shared" si="2"/>
        <v>FAIL</v>
      </c>
      <c r="Q17" s="9">
        <f t="shared" si="3"/>
        <v>22</v>
      </c>
      <c r="R17" s="9" t="str">
        <f t="shared" si="4"/>
        <v>FAIL</v>
      </c>
      <c r="S17" s="9" t="str">
        <f t="shared" si="5"/>
        <v>PASS</v>
      </c>
      <c r="T17" s="9">
        <f t="shared" si="6"/>
        <v>2</v>
      </c>
      <c r="U17" s="9" t="str">
        <f t="shared" si="7"/>
        <v>PASS</v>
      </c>
      <c r="X17" s="4">
        <v>0</v>
      </c>
      <c r="Y17" s="9" t="str">
        <f t="shared" si="8"/>
        <v>PASS</v>
      </c>
      <c r="Z17" s="4">
        <v>0</v>
      </c>
      <c r="AA17" s="9" t="str">
        <f t="shared" si="9"/>
        <v>PASS</v>
      </c>
      <c r="AB17" s="4">
        <v>0</v>
      </c>
      <c r="AC17" s="9" t="str">
        <f t="shared" si="10"/>
        <v>PASS</v>
      </c>
      <c r="AD17" s="4">
        <v>0</v>
      </c>
      <c r="AE17" s="9" t="str">
        <f t="shared" si="11"/>
        <v>PASS</v>
      </c>
      <c r="AF17" s="4">
        <v>0</v>
      </c>
      <c r="AG17" s="9" t="str">
        <f t="shared" si="12"/>
        <v>PASS</v>
      </c>
      <c r="AH17" s="4">
        <v>0</v>
      </c>
      <c r="AI17" s="4">
        <v>0</v>
      </c>
      <c r="AJ17" s="4">
        <v>0</v>
      </c>
      <c r="AK17" s="4">
        <v>0</v>
      </c>
      <c r="AL17" s="4">
        <v>0</v>
      </c>
      <c r="AM17" s="4">
        <f t="shared" si="13"/>
        <v>0</v>
      </c>
      <c r="AN17" s="9" t="str">
        <f t="shared" si="14"/>
        <v>PASS</v>
      </c>
      <c r="AO17" s="4">
        <v>0</v>
      </c>
      <c r="AP17" s="9" t="str">
        <f t="shared" si="15"/>
        <v>PASS</v>
      </c>
      <c r="AQ17" s="9"/>
      <c r="AR17" s="9"/>
      <c r="AS17" s="4">
        <v>0</v>
      </c>
      <c r="AT17" s="4">
        <v>0</v>
      </c>
      <c r="AU17" s="4">
        <v>0</v>
      </c>
      <c r="AV17" s="4">
        <v>0</v>
      </c>
      <c r="AW17" s="9">
        <f t="shared" si="16"/>
        <v>0</v>
      </c>
      <c r="AX17" s="9" t="str">
        <f t="shared" si="17"/>
        <v>FAIL</v>
      </c>
      <c r="AY17" s="9" t="str">
        <f t="shared" si="18"/>
        <v>FAIL</v>
      </c>
      <c r="AZ17" s="4">
        <v>22</v>
      </c>
      <c r="BA17" s="87">
        <v>100</v>
      </c>
      <c r="BB17" s="9" t="str">
        <f t="shared" si="19"/>
        <v>FAIL</v>
      </c>
      <c r="BC17" s="9">
        <v>10</v>
      </c>
      <c r="BD17" s="4">
        <v>100</v>
      </c>
      <c r="BE17" s="9" t="str">
        <f>IF(AND(BD17&lt;66),"PASS","FAIL")</f>
        <v>FAIL</v>
      </c>
      <c r="BF17" s="4">
        <v>5</v>
      </c>
      <c r="BG17" s="9" t="str">
        <f t="shared" si="20"/>
        <v>PASS</v>
      </c>
      <c r="BH17" s="4">
        <v>5</v>
      </c>
      <c r="BI17" s="9" t="str">
        <f t="shared" si="21"/>
        <v>PASS</v>
      </c>
      <c r="BJ17" s="9">
        <f t="shared" si="22"/>
        <v>6</v>
      </c>
      <c r="BK17" s="9" t="str">
        <f t="shared" si="23"/>
        <v>FAIL</v>
      </c>
      <c r="BL17" s="4">
        <v>2</v>
      </c>
      <c r="BM17" s="4">
        <v>2</v>
      </c>
      <c r="BN17" s="4">
        <v>2</v>
      </c>
      <c r="BO17" s="4">
        <v>2</v>
      </c>
      <c r="BP17" s="4">
        <v>0</v>
      </c>
      <c r="BQ17" s="4">
        <v>100</v>
      </c>
      <c r="BR17" s="4" t="s">
        <v>86</v>
      </c>
      <c r="BS17" s="4" t="s">
        <v>86</v>
      </c>
      <c r="BT17" s="4" t="s">
        <v>409</v>
      </c>
      <c r="BU17" s="4" t="s">
        <v>409</v>
      </c>
      <c r="BV17" s="4">
        <v>0</v>
      </c>
      <c r="BW17" s="4">
        <v>0</v>
      </c>
      <c r="BX17" s="4">
        <v>0</v>
      </c>
      <c r="BZ17" t="s">
        <v>942</v>
      </c>
    </row>
    <row r="18" spans="1:78" x14ac:dyDescent="0.35">
      <c r="A18" s="4">
        <v>30</v>
      </c>
      <c r="B18" s="4" t="s">
        <v>946</v>
      </c>
      <c r="C18" s="4">
        <v>62</v>
      </c>
      <c r="D18" s="24">
        <v>-3.9165160332043598</v>
      </c>
      <c r="E18" s="24">
        <v>50.443110195998997</v>
      </c>
      <c r="F18" s="4">
        <v>16</v>
      </c>
      <c r="G18" s="4" t="str">
        <f t="shared" si="0"/>
        <v>YES</v>
      </c>
      <c r="H18" s="4">
        <v>0</v>
      </c>
      <c r="I18" s="4">
        <v>0</v>
      </c>
      <c r="J18" s="4">
        <v>0</v>
      </c>
      <c r="K18" s="4">
        <v>95</v>
      </c>
      <c r="L18" s="4">
        <v>0</v>
      </c>
      <c r="M18" s="4">
        <v>5</v>
      </c>
      <c r="N18" s="4">
        <v>0</v>
      </c>
      <c r="O18" s="4">
        <f t="shared" si="1"/>
        <v>100</v>
      </c>
      <c r="P18" s="9" t="str">
        <f t="shared" si="2"/>
        <v>PASS</v>
      </c>
      <c r="Q18" s="9">
        <f t="shared" si="3"/>
        <v>95</v>
      </c>
      <c r="R18" s="9" t="str">
        <f t="shared" si="4"/>
        <v>PASS</v>
      </c>
      <c r="S18" s="9" t="str">
        <f t="shared" si="5"/>
        <v>PASS</v>
      </c>
      <c r="T18" s="9">
        <f t="shared" si="6"/>
        <v>2</v>
      </c>
      <c r="U18" s="9" t="str">
        <f t="shared" si="7"/>
        <v>PASS</v>
      </c>
      <c r="X18" s="4">
        <v>0</v>
      </c>
      <c r="Y18" s="9" t="str">
        <f t="shared" si="8"/>
        <v>PASS</v>
      </c>
      <c r="Z18" s="4">
        <v>0</v>
      </c>
      <c r="AA18" s="9" t="str">
        <f t="shared" si="9"/>
        <v>PASS</v>
      </c>
      <c r="AB18" s="4">
        <v>20</v>
      </c>
      <c r="AC18" s="9" t="str">
        <f t="shared" si="10"/>
        <v>FAIL</v>
      </c>
      <c r="AD18" s="4">
        <v>0</v>
      </c>
      <c r="AE18" s="9" t="str">
        <f t="shared" si="11"/>
        <v>PASS</v>
      </c>
      <c r="AF18" s="4">
        <v>0</v>
      </c>
      <c r="AG18" s="9" t="str">
        <f t="shared" si="12"/>
        <v>PASS</v>
      </c>
      <c r="AH18" s="4">
        <v>0</v>
      </c>
      <c r="AI18" s="4">
        <v>0</v>
      </c>
      <c r="AJ18" s="4">
        <v>0</v>
      </c>
      <c r="AK18" s="4">
        <v>0</v>
      </c>
      <c r="AL18" s="4">
        <v>0</v>
      </c>
      <c r="AM18" s="4">
        <f t="shared" si="13"/>
        <v>0</v>
      </c>
      <c r="AN18" s="9" t="str">
        <f t="shared" si="14"/>
        <v>PASS</v>
      </c>
      <c r="AO18" s="4">
        <v>0</v>
      </c>
      <c r="AP18" s="9" t="str">
        <f t="shared" si="15"/>
        <v>PASS</v>
      </c>
      <c r="AQ18" s="9"/>
      <c r="AR18" s="9"/>
      <c r="AS18" s="4">
        <v>0</v>
      </c>
      <c r="AT18" s="4">
        <v>100</v>
      </c>
      <c r="AU18" s="4">
        <v>0</v>
      </c>
      <c r="AV18" s="4">
        <v>0</v>
      </c>
      <c r="AW18" s="9">
        <f t="shared" si="16"/>
        <v>1</v>
      </c>
      <c r="AX18" s="9" t="str">
        <f t="shared" si="17"/>
        <v>FAIL</v>
      </c>
      <c r="AY18" s="9" t="str">
        <f t="shared" si="18"/>
        <v>PASS</v>
      </c>
      <c r="AZ18" s="4">
        <v>95</v>
      </c>
      <c r="BA18" s="87">
        <v>100</v>
      </c>
      <c r="BB18" s="9" t="str">
        <f t="shared" si="19"/>
        <v>FAIL</v>
      </c>
      <c r="BC18" s="9">
        <v>0</v>
      </c>
      <c r="BD18" s="4">
        <v>0</v>
      </c>
      <c r="BE18" s="9" t="s">
        <v>668</v>
      </c>
      <c r="BF18" s="4">
        <v>0</v>
      </c>
      <c r="BG18" s="9" t="str">
        <f t="shared" si="20"/>
        <v>PASS</v>
      </c>
      <c r="BH18" s="4">
        <v>0</v>
      </c>
      <c r="BI18" s="9" t="str">
        <f t="shared" si="21"/>
        <v>PASS</v>
      </c>
      <c r="BJ18" s="9">
        <f t="shared" si="22"/>
        <v>3</v>
      </c>
      <c r="BK18" s="9" t="str">
        <f t="shared" si="23"/>
        <v>FAIL</v>
      </c>
      <c r="BL18" s="4">
        <v>6</v>
      </c>
      <c r="BM18" s="4">
        <v>4</v>
      </c>
      <c r="BN18" s="4">
        <v>7</v>
      </c>
      <c r="BO18" s="4">
        <v>7</v>
      </c>
      <c r="BP18" s="4">
        <v>0</v>
      </c>
      <c r="BQ18" s="4">
        <v>0</v>
      </c>
      <c r="BR18" s="4" t="s">
        <v>86</v>
      </c>
      <c r="BS18" s="4" t="s">
        <v>82</v>
      </c>
      <c r="BT18" s="4" t="s">
        <v>82</v>
      </c>
      <c r="BU18" s="4" t="s">
        <v>409</v>
      </c>
      <c r="BV18" s="4">
        <v>0</v>
      </c>
      <c r="BW18" s="4">
        <v>0</v>
      </c>
      <c r="BX18" s="4">
        <v>0</v>
      </c>
      <c r="BZ18" t="s">
        <v>948</v>
      </c>
    </row>
    <row r="19" spans="1:78" x14ac:dyDescent="0.35">
      <c r="A19" s="4">
        <v>32</v>
      </c>
      <c r="B19" s="4" t="s">
        <v>949</v>
      </c>
      <c r="C19" s="4">
        <v>62</v>
      </c>
      <c r="D19" s="24">
        <v>-3.9262493215285899</v>
      </c>
      <c r="E19" s="24">
        <v>50.438972906866297</v>
      </c>
      <c r="F19" s="4">
        <v>11</v>
      </c>
      <c r="G19" s="4" t="str">
        <f t="shared" si="0"/>
        <v>YES</v>
      </c>
      <c r="H19" s="4">
        <v>0</v>
      </c>
      <c r="I19" s="4">
        <v>0</v>
      </c>
      <c r="J19" s="4">
        <v>0</v>
      </c>
      <c r="K19" s="4">
        <v>75</v>
      </c>
      <c r="L19" s="4">
        <v>50</v>
      </c>
      <c r="M19" s="4">
        <v>0</v>
      </c>
      <c r="N19" s="4">
        <v>0</v>
      </c>
      <c r="O19" s="4">
        <f t="shared" si="1"/>
        <v>75</v>
      </c>
      <c r="P19" s="9" t="str">
        <f t="shared" si="2"/>
        <v>PASS</v>
      </c>
      <c r="Q19" s="9">
        <f t="shared" si="3"/>
        <v>125</v>
      </c>
      <c r="R19" s="9" t="str">
        <f t="shared" si="4"/>
        <v>PASS</v>
      </c>
      <c r="S19" s="9" t="str">
        <f t="shared" si="5"/>
        <v>PASS</v>
      </c>
      <c r="T19" s="9">
        <f t="shared" si="6"/>
        <v>2</v>
      </c>
      <c r="U19" s="9" t="str">
        <f t="shared" si="7"/>
        <v>PASS</v>
      </c>
      <c r="X19" s="4">
        <v>0</v>
      </c>
      <c r="Y19" s="9" t="str">
        <f t="shared" si="8"/>
        <v>PASS</v>
      </c>
      <c r="Z19" s="4">
        <v>0</v>
      </c>
      <c r="AA19" s="9" t="str">
        <f t="shared" si="9"/>
        <v>PASS</v>
      </c>
      <c r="AB19" s="4">
        <v>0</v>
      </c>
      <c r="AC19" s="9" t="str">
        <f t="shared" si="10"/>
        <v>PASS</v>
      </c>
      <c r="AD19" s="4">
        <v>0</v>
      </c>
      <c r="AE19" s="9" t="str">
        <f t="shared" si="11"/>
        <v>PASS</v>
      </c>
      <c r="AF19" s="4">
        <v>0</v>
      </c>
      <c r="AG19" s="9" t="str">
        <f t="shared" si="12"/>
        <v>PASS</v>
      </c>
      <c r="AH19" s="4">
        <v>0</v>
      </c>
      <c r="AI19" s="4">
        <v>0</v>
      </c>
      <c r="AJ19" s="4">
        <v>0</v>
      </c>
      <c r="AK19" s="4">
        <v>0</v>
      </c>
      <c r="AL19" s="4">
        <v>0</v>
      </c>
      <c r="AM19" s="4">
        <f t="shared" si="13"/>
        <v>0</v>
      </c>
      <c r="AN19" s="9" t="str">
        <f t="shared" si="14"/>
        <v>PASS</v>
      </c>
      <c r="AO19" s="4">
        <v>0</v>
      </c>
      <c r="AP19" s="9" t="str">
        <f t="shared" si="15"/>
        <v>PASS</v>
      </c>
      <c r="AQ19" s="9"/>
      <c r="AR19" s="9"/>
      <c r="AS19" s="4">
        <v>0</v>
      </c>
      <c r="AT19" s="4">
        <v>0</v>
      </c>
      <c r="AU19" s="4">
        <v>15</v>
      </c>
      <c r="AV19" s="4">
        <v>0</v>
      </c>
      <c r="AW19" s="9">
        <f t="shared" si="16"/>
        <v>1</v>
      </c>
      <c r="AX19" s="9" t="str">
        <f t="shared" si="17"/>
        <v>FAIL</v>
      </c>
      <c r="AY19" s="9" t="str">
        <f t="shared" si="18"/>
        <v>FAIL</v>
      </c>
      <c r="AZ19" s="4">
        <v>80</v>
      </c>
      <c r="BA19" s="87">
        <v>100</v>
      </c>
      <c r="BB19" s="9" t="str">
        <f t="shared" si="19"/>
        <v>FAIL</v>
      </c>
      <c r="BC19" s="9">
        <v>0</v>
      </c>
      <c r="BD19" s="4">
        <v>0</v>
      </c>
      <c r="BE19" s="9" t="s">
        <v>668</v>
      </c>
      <c r="BF19" s="4">
        <v>0</v>
      </c>
      <c r="BG19" s="9" t="str">
        <f t="shared" si="20"/>
        <v>PASS</v>
      </c>
      <c r="BH19" s="4">
        <v>0</v>
      </c>
      <c r="BI19" s="9" t="str">
        <f t="shared" si="21"/>
        <v>PASS</v>
      </c>
      <c r="BJ19" s="9">
        <f t="shared" si="22"/>
        <v>3</v>
      </c>
      <c r="BK19" s="9" t="str">
        <f t="shared" si="23"/>
        <v>FAIL</v>
      </c>
      <c r="BL19" s="4">
        <v>4</v>
      </c>
      <c r="BM19" s="4">
        <v>6</v>
      </c>
      <c r="BN19" s="4">
        <v>11</v>
      </c>
      <c r="BO19" s="4">
        <v>14</v>
      </c>
      <c r="BP19" s="4">
        <v>0</v>
      </c>
      <c r="BQ19" s="4">
        <v>0</v>
      </c>
      <c r="BR19" s="4" t="s">
        <v>86</v>
      </c>
      <c r="BS19" s="4" t="s">
        <v>86</v>
      </c>
      <c r="BT19" s="4" t="s">
        <v>229</v>
      </c>
      <c r="BU19" s="4" t="s">
        <v>409</v>
      </c>
      <c r="BV19" s="4">
        <v>0</v>
      </c>
      <c r="BW19" s="4">
        <v>0</v>
      </c>
      <c r="BX19" s="4">
        <v>0</v>
      </c>
      <c r="BZ19" t="s">
        <v>84</v>
      </c>
    </row>
    <row r="20" spans="1:78" x14ac:dyDescent="0.35">
      <c r="A20" s="4">
        <v>27</v>
      </c>
      <c r="B20" s="4" t="s">
        <v>951</v>
      </c>
      <c r="C20" s="4">
        <v>62</v>
      </c>
      <c r="D20" s="24">
        <v>-3.9294071683485399</v>
      </c>
      <c r="E20" s="24">
        <v>50.444060357916797</v>
      </c>
      <c r="F20" s="4">
        <v>12</v>
      </c>
      <c r="G20" s="4" t="str">
        <f t="shared" si="0"/>
        <v>YES</v>
      </c>
      <c r="H20" s="4">
        <v>0</v>
      </c>
      <c r="I20" s="4">
        <v>0</v>
      </c>
      <c r="J20" s="4">
        <v>0</v>
      </c>
      <c r="K20" s="4">
        <v>3</v>
      </c>
      <c r="L20" s="4">
        <v>8</v>
      </c>
      <c r="M20" s="4">
        <v>0</v>
      </c>
      <c r="N20" s="4">
        <v>0</v>
      </c>
      <c r="O20" s="4">
        <f t="shared" si="1"/>
        <v>3</v>
      </c>
      <c r="P20" s="9" t="str">
        <f t="shared" si="2"/>
        <v>FAIL</v>
      </c>
      <c r="Q20" s="9">
        <f t="shared" si="3"/>
        <v>11</v>
      </c>
      <c r="R20" s="9" t="str">
        <f t="shared" si="4"/>
        <v>FAIL</v>
      </c>
      <c r="S20" s="9" t="str">
        <f t="shared" si="5"/>
        <v>PASS</v>
      </c>
      <c r="T20" s="9">
        <f t="shared" si="6"/>
        <v>2</v>
      </c>
      <c r="U20" s="9" t="str">
        <f t="shared" si="7"/>
        <v>PASS</v>
      </c>
      <c r="X20" s="4">
        <v>0</v>
      </c>
      <c r="Y20" s="9" t="str">
        <f t="shared" si="8"/>
        <v>PASS</v>
      </c>
      <c r="Z20" s="4">
        <v>0</v>
      </c>
      <c r="AA20" s="9" t="str">
        <f t="shared" si="9"/>
        <v>PASS</v>
      </c>
      <c r="AB20" s="4">
        <v>0</v>
      </c>
      <c r="AC20" s="9" t="str">
        <f t="shared" si="10"/>
        <v>PASS</v>
      </c>
      <c r="AD20" s="4">
        <v>0</v>
      </c>
      <c r="AE20" s="9" t="str">
        <f t="shared" si="11"/>
        <v>PASS</v>
      </c>
      <c r="AF20" s="4">
        <v>0</v>
      </c>
      <c r="AG20" s="9" t="str">
        <f t="shared" si="12"/>
        <v>PASS</v>
      </c>
      <c r="AH20" s="4">
        <v>0</v>
      </c>
      <c r="AI20" s="4">
        <v>0</v>
      </c>
      <c r="AJ20" s="4">
        <v>0</v>
      </c>
      <c r="AK20" s="4">
        <v>0</v>
      </c>
      <c r="AL20" s="4">
        <v>0</v>
      </c>
      <c r="AM20" s="4">
        <f t="shared" si="13"/>
        <v>0</v>
      </c>
      <c r="AN20" s="9" t="str">
        <f t="shared" si="14"/>
        <v>PASS</v>
      </c>
      <c r="AO20" s="4">
        <v>0</v>
      </c>
      <c r="AP20" s="9" t="str">
        <f t="shared" si="15"/>
        <v>PASS</v>
      </c>
      <c r="AQ20" s="9"/>
      <c r="AR20" s="9"/>
      <c r="AS20" s="4">
        <v>1</v>
      </c>
      <c r="AT20" s="4">
        <v>0</v>
      </c>
      <c r="AU20" s="4">
        <v>0</v>
      </c>
      <c r="AV20" s="4">
        <v>0</v>
      </c>
      <c r="AW20" s="9">
        <f t="shared" si="16"/>
        <v>1</v>
      </c>
      <c r="AX20" s="9" t="str">
        <f t="shared" si="17"/>
        <v>FAIL</v>
      </c>
      <c r="AY20" s="9" t="str">
        <f t="shared" si="18"/>
        <v>FAIL</v>
      </c>
      <c r="AZ20" s="4">
        <v>4</v>
      </c>
      <c r="BA20" s="87">
        <v>100</v>
      </c>
      <c r="BB20" s="9" t="str">
        <f t="shared" si="19"/>
        <v>FAIL</v>
      </c>
      <c r="BC20" s="9">
        <v>0</v>
      </c>
      <c r="BD20" s="4">
        <v>0</v>
      </c>
      <c r="BE20" s="9" t="s">
        <v>668</v>
      </c>
      <c r="BF20" s="4">
        <v>10</v>
      </c>
      <c r="BG20" s="9" t="str">
        <f t="shared" si="20"/>
        <v>FAIL</v>
      </c>
      <c r="BH20" s="4">
        <v>10</v>
      </c>
      <c r="BI20" s="9" t="str">
        <f t="shared" si="21"/>
        <v>FAIL</v>
      </c>
      <c r="BJ20" s="9">
        <f t="shared" si="22"/>
        <v>7</v>
      </c>
      <c r="BK20" s="9" t="str">
        <f t="shared" si="23"/>
        <v>FAIL</v>
      </c>
      <c r="BL20" s="4">
        <v>3</v>
      </c>
      <c r="BM20" s="4">
        <v>5</v>
      </c>
      <c r="BN20" s="4">
        <v>5</v>
      </c>
      <c r="BO20" s="4">
        <v>3</v>
      </c>
      <c r="BP20" s="4">
        <v>0</v>
      </c>
      <c r="BQ20" s="4">
        <v>0</v>
      </c>
      <c r="BR20" s="4" t="s">
        <v>86</v>
      </c>
      <c r="BS20" s="4" t="s">
        <v>86</v>
      </c>
      <c r="BT20" s="4" t="s">
        <v>229</v>
      </c>
      <c r="BU20" s="4" t="s">
        <v>409</v>
      </c>
      <c r="BV20" s="4">
        <v>0</v>
      </c>
      <c r="BW20" s="4">
        <v>0</v>
      </c>
      <c r="BX20" s="4">
        <v>0</v>
      </c>
      <c r="BZ20" t="s">
        <v>84</v>
      </c>
    </row>
    <row r="21" spans="1:78" x14ac:dyDescent="0.35">
      <c r="A21" s="4">
        <v>24</v>
      </c>
      <c r="B21" s="4" t="s">
        <v>963</v>
      </c>
      <c r="C21" s="4">
        <v>62</v>
      </c>
      <c r="D21" s="24">
        <v>-3.9767902902296699</v>
      </c>
      <c r="E21" s="24">
        <v>50.448079397023598</v>
      </c>
      <c r="F21" s="4">
        <v>9</v>
      </c>
      <c r="G21" s="4" t="str">
        <f t="shared" si="0"/>
        <v>YES</v>
      </c>
      <c r="H21" s="4">
        <v>0</v>
      </c>
      <c r="I21" s="4">
        <v>0</v>
      </c>
      <c r="J21" s="4">
        <v>0</v>
      </c>
      <c r="K21" s="4">
        <v>8</v>
      </c>
      <c r="L21" s="4">
        <v>6</v>
      </c>
      <c r="M21" s="4">
        <v>0</v>
      </c>
      <c r="N21" s="4">
        <v>0</v>
      </c>
      <c r="O21" s="4">
        <f t="shared" si="1"/>
        <v>8</v>
      </c>
      <c r="P21" s="9" t="str">
        <f t="shared" si="2"/>
        <v>FAIL</v>
      </c>
      <c r="Q21" s="9">
        <f t="shared" si="3"/>
        <v>14</v>
      </c>
      <c r="R21" s="9" t="str">
        <f t="shared" si="4"/>
        <v>FAIL</v>
      </c>
      <c r="S21" s="9" t="str">
        <f t="shared" si="5"/>
        <v>PASS</v>
      </c>
      <c r="T21" s="9">
        <f t="shared" si="6"/>
        <v>2</v>
      </c>
      <c r="U21" s="9" t="str">
        <f t="shared" si="7"/>
        <v>PASS</v>
      </c>
      <c r="X21" s="4">
        <v>0</v>
      </c>
      <c r="Y21" s="9" t="str">
        <f t="shared" si="8"/>
        <v>PASS</v>
      </c>
      <c r="Z21" s="4">
        <v>1</v>
      </c>
      <c r="AA21" s="9" t="str">
        <f t="shared" si="9"/>
        <v>PASS</v>
      </c>
      <c r="AB21" s="4">
        <v>0</v>
      </c>
      <c r="AC21" s="9" t="str">
        <f t="shared" si="10"/>
        <v>PASS</v>
      </c>
      <c r="AD21" s="4">
        <v>0</v>
      </c>
      <c r="AE21" s="9" t="str">
        <f t="shared" si="11"/>
        <v>PASS</v>
      </c>
      <c r="AF21" s="4">
        <v>0</v>
      </c>
      <c r="AG21" s="9" t="str">
        <f t="shared" si="12"/>
        <v>PASS</v>
      </c>
      <c r="AH21" s="4">
        <v>0</v>
      </c>
      <c r="AI21" s="4">
        <v>0</v>
      </c>
      <c r="AJ21" s="4">
        <v>0</v>
      </c>
      <c r="AK21" s="4">
        <v>0</v>
      </c>
      <c r="AL21" s="4">
        <v>0</v>
      </c>
      <c r="AM21" s="4">
        <f t="shared" si="13"/>
        <v>0</v>
      </c>
      <c r="AN21" s="9" t="str">
        <f t="shared" si="14"/>
        <v>PASS</v>
      </c>
      <c r="AO21" s="4">
        <v>1</v>
      </c>
      <c r="AP21" s="9" t="str">
        <f t="shared" si="15"/>
        <v>FAIL</v>
      </c>
      <c r="AQ21" s="9"/>
      <c r="AR21" s="9"/>
      <c r="AS21" s="4">
        <v>100</v>
      </c>
      <c r="AT21" s="4">
        <v>0</v>
      </c>
      <c r="AU21" s="4">
        <v>0</v>
      </c>
      <c r="AV21" s="4">
        <v>0</v>
      </c>
      <c r="AW21" s="9">
        <f t="shared" si="16"/>
        <v>1</v>
      </c>
      <c r="AX21" s="9" t="str">
        <f t="shared" si="17"/>
        <v>FAIL</v>
      </c>
      <c r="AY21" s="9" t="str">
        <f t="shared" si="18"/>
        <v>FAIL</v>
      </c>
      <c r="AZ21" s="4">
        <v>8</v>
      </c>
      <c r="BA21" s="87">
        <v>100</v>
      </c>
      <c r="BB21" s="9" t="str">
        <f t="shared" si="19"/>
        <v>FAIL</v>
      </c>
      <c r="BC21" s="9">
        <v>0</v>
      </c>
      <c r="BD21" s="4">
        <v>0</v>
      </c>
      <c r="BE21" s="9" t="s">
        <v>668</v>
      </c>
      <c r="BF21" s="4">
        <v>0</v>
      </c>
      <c r="BG21" s="9" t="str">
        <f t="shared" si="20"/>
        <v>PASS</v>
      </c>
      <c r="BH21" s="4">
        <v>0</v>
      </c>
      <c r="BI21" s="9" t="str">
        <f t="shared" si="21"/>
        <v>PASS</v>
      </c>
      <c r="BJ21" s="9">
        <f t="shared" si="22"/>
        <v>6</v>
      </c>
      <c r="BK21" s="9" t="str">
        <f t="shared" si="23"/>
        <v>FAIL</v>
      </c>
      <c r="BL21" s="4">
        <v>1</v>
      </c>
      <c r="BM21" s="4">
        <v>2</v>
      </c>
      <c r="BN21" s="4">
        <v>2</v>
      </c>
      <c r="BO21" s="4">
        <v>4</v>
      </c>
      <c r="BP21" s="4">
        <v>0</v>
      </c>
      <c r="BQ21" s="4">
        <v>0</v>
      </c>
      <c r="BR21" s="4" t="s">
        <v>86</v>
      </c>
      <c r="BS21" s="4" t="s">
        <v>86</v>
      </c>
      <c r="BT21" s="4" t="s">
        <v>86</v>
      </c>
      <c r="BU21" s="4" t="s">
        <v>229</v>
      </c>
      <c r="BV21" s="4">
        <v>6</v>
      </c>
      <c r="BW21" s="4">
        <v>0</v>
      </c>
      <c r="BX21" s="4">
        <v>0</v>
      </c>
      <c r="BZ21" t="s">
        <v>965</v>
      </c>
    </row>
    <row r="22" spans="1:78" x14ac:dyDescent="0.35">
      <c r="A22" s="4">
        <v>23</v>
      </c>
      <c r="B22" s="4" t="s">
        <v>905</v>
      </c>
      <c r="C22" s="4">
        <v>63</v>
      </c>
      <c r="D22" s="24">
        <v>-3.8991387815998499</v>
      </c>
      <c r="E22" s="24">
        <v>50.447063204729702</v>
      </c>
      <c r="F22" s="4">
        <v>2</v>
      </c>
      <c r="G22" s="4" t="str">
        <f t="shared" si="0"/>
        <v>YES</v>
      </c>
      <c r="H22" s="4">
        <v>10</v>
      </c>
      <c r="I22" s="4">
        <v>0</v>
      </c>
      <c r="J22" s="4">
        <v>0</v>
      </c>
      <c r="K22" s="4">
        <v>15</v>
      </c>
      <c r="L22" s="4">
        <v>0</v>
      </c>
      <c r="M22" s="4">
        <v>0</v>
      </c>
      <c r="N22" s="4">
        <v>0</v>
      </c>
      <c r="O22" s="4">
        <f t="shared" si="1"/>
        <v>25</v>
      </c>
      <c r="P22" s="9" t="str">
        <f t="shared" si="2"/>
        <v>FAIL</v>
      </c>
      <c r="Q22" s="9">
        <f t="shared" si="3"/>
        <v>25</v>
      </c>
      <c r="R22" s="9" t="str">
        <f t="shared" si="4"/>
        <v>PASS</v>
      </c>
      <c r="S22" s="9" t="str">
        <f t="shared" si="5"/>
        <v>PASS</v>
      </c>
      <c r="T22" s="9">
        <f t="shared" si="6"/>
        <v>2</v>
      </c>
      <c r="U22" s="9" t="str">
        <f t="shared" si="7"/>
        <v>PASS</v>
      </c>
      <c r="X22" s="4">
        <v>0</v>
      </c>
      <c r="Y22" s="9" t="str">
        <f t="shared" si="8"/>
        <v>PASS</v>
      </c>
      <c r="Z22" s="4">
        <v>1</v>
      </c>
      <c r="AA22" s="9" t="str">
        <f t="shared" si="9"/>
        <v>PASS</v>
      </c>
      <c r="AB22" s="4">
        <v>0</v>
      </c>
      <c r="AC22" s="9" t="str">
        <f t="shared" si="10"/>
        <v>PASS</v>
      </c>
      <c r="AD22" s="4">
        <v>0</v>
      </c>
      <c r="AE22" s="9" t="str">
        <f t="shared" si="11"/>
        <v>PASS</v>
      </c>
      <c r="AF22" s="4">
        <v>0</v>
      </c>
      <c r="AG22" s="9" t="str">
        <f t="shared" si="12"/>
        <v>PASS</v>
      </c>
      <c r="AH22" s="4">
        <v>0</v>
      </c>
      <c r="AI22" s="4">
        <v>0</v>
      </c>
      <c r="AJ22" s="4">
        <v>0</v>
      </c>
      <c r="AK22" s="4">
        <v>0</v>
      </c>
      <c r="AL22" s="4">
        <v>0</v>
      </c>
      <c r="AM22" s="4">
        <f t="shared" si="13"/>
        <v>0</v>
      </c>
      <c r="AN22" s="9" t="str">
        <f t="shared" si="14"/>
        <v>PASS</v>
      </c>
      <c r="AO22" s="4">
        <v>0</v>
      </c>
      <c r="AP22" s="9" t="str">
        <f t="shared" si="15"/>
        <v>PASS</v>
      </c>
      <c r="AQ22" s="9"/>
      <c r="AR22" s="9"/>
      <c r="AS22" s="4">
        <v>100</v>
      </c>
      <c r="AT22" s="4">
        <v>0</v>
      </c>
      <c r="AU22" s="4">
        <v>0</v>
      </c>
      <c r="AV22" s="4">
        <v>0</v>
      </c>
      <c r="AW22" s="9">
        <f t="shared" si="16"/>
        <v>1</v>
      </c>
      <c r="AX22" s="9" t="str">
        <f t="shared" si="17"/>
        <v>FAIL</v>
      </c>
      <c r="AY22" s="9" t="str">
        <f t="shared" si="18"/>
        <v>FAIL</v>
      </c>
      <c r="AZ22" s="4">
        <v>25</v>
      </c>
      <c r="BA22" s="87">
        <v>100</v>
      </c>
      <c r="BB22" s="9" t="str">
        <f t="shared" si="19"/>
        <v>FAIL</v>
      </c>
      <c r="BC22" s="9">
        <v>0</v>
      </c>
      <c r="BD22" s="4">
        <v>0</v>
      </c>
      <c r="BE22" s="9" t="s">
        <v>668</v>
      </c>
      <c r="BF22" s="4">
        <v>0</v>
      </c>
      <c r="BG22" s="9" t="str">
        <f t="shared" si="20"/>
        <v>PASS</v>
      </c>
      <c r="BH22" s="4">
        <v>0</v>
      </c>
      <c r="BI22" s="9" t="str">
        <f t="shared" si="21"/>
        <v>PASS</v>
      </c>
      <c r="BJ22" s="9">
        <f t="shared" si="22"/>
        <v>4</v>
      </c>
      <c r="BK22" s="9" t="str">
        <f t="shared" si="23"/>
        <v>FAIL</v>
      </c>
      <c r="BL22" s="4">
        <v>4</v>
      </c>
      <c r="BM22" s="4">
        <v>2</v>
      </c>
      <c r="BN22" s="4">
        <v>3</v>
      </c>
      <c r="BO22" s="4">
        <v>3</v>
      </c>
      <c r="BP22" s="4">
        <v>0</v>
      </c>
      <c r="BQ22" s="4">
        <v>100</v>
      </c>
      <c r="BR22" s="4" t="s">
        <v>82</v>
      </c>
      <c r="BS22" s="4" t="s">
        <v>82</v>
      </c>
      <c r="BT22" s="4" t="s">
        <v>86</v>
      </c>
      <c r="BU22" s="4" t="s">
        <v>229</v>
      </c>
      <c r="BV22" s="4">
        <v>3</v>
      </c>
      <c r="BW22" s="4">
        <v>0</v>
      </c>
      <c r="BX22" s="4">
        <v>0</v>
      </c>
      <c r="BZ22" t="s">
        <v>907</v>
      </c>
    </row>
    <row r="23" spans="1:78" x14ac:dyDescent="0.35">
      <c r="A23" s="4">
        <v>20</v>
      </c>
      <c r="B23" s="4" t="s">
        <v>966</v>
      </c>
      <c r="C23" s="4">
        <v>65</v>
      </c>
      <c r="D23" s="24">
        <v>-3.87163579826619</v>
      </c>
      <c r="E23" s="24">
        <v>50.495406371849398</v>
      </c>
      <c r="F23" s="4">
        <v>8</v>
      </c>
      <c r="G23" s="4" t="str">
        <f t="shared" si="0"/>
        <v>YES</v>
      </c>
      <c r="H23" s="4">
        <v>15</v>
      </c>
      <c r="I23" s="4">
        <v>0</v>
      </c>
      <c r="J23" s="4">
        <v>0</v>
      </c>
      <c r="K23" s="4">
        <v>7</v>
      </c>
      <c r="L23" s="4">
        <v>0</v>
      </c>
      <c r="M23" s="4">
        <v>0</v>
      </c>
      <c r="N23" s="4">
        <v>0</v>
      </c>
      <c r="O23" s="4">
        <f t="shared" si="1"/>
        <v>22</v>
      </c>
      <c r="P23" s="9" t="str">
        <f t="shared" si="2"/>
        <v>FAIL</v>
      </c>
      <c r="Q23" s="9">
        <f t="shared" si="3"/>
        <v>22</v>
      </c>
      <c r="R23" s="9" t="str">
        <f t="shared" si="4"/>
        <v>FAIL</v>
      </c>
      <c r="S23" s="9" t="str">
        <f t="shared" si="5"/>
        <v>PASS</v>
      </c>
      <c r="T23" s="9">
        <f t="shared" si="6"/>
        <v>2</v>
      </c>
      <c r="U23" s="9" t="str">
        <f t="shared" si="7"/>
        <v>PASS</v>
      </c>
      <c r="X23" s="4">
        <v>0</v>
      </c>
      <c r="Y23" s="9" t="str">
        <f t="shared" si="8"/>
        <v>PASS</v>
      </c>
      <c r="Z23" s="4">
        <v>5</v>
      </c>
      <c r="AA23" s="9" t="str">
        <f t="shared" si="9"/>
        <v>PASS</v>
      </c>
      <c r="AB23" s="4">
        <v>0</v>
      </c>
      <c r="AC23" s="9" t="str">
        <f t="shared" si="10"/>
        <v>PASS</v>
      </c>
      <c r="AD23" s="4">
        <v>0</v>
      </c>
      <c r="AE23" s="9" t="str">
        <f t="shared" si="11"/>
        <v>PASS</v>
      </c>
      <c r="AF23" s="4">
        <v>0</v>
      </c>
      <c r="AG23" s="9" t="str">
        <f t="shared" si="12"/>
        <v>PASS</v>
      </c>
      <c r="AH23" s="4">
        <v>0</v>
      </c>
      <c r="AI23" s="4">
        <v>0</v>
      </c>
      <c r="AJ23" s="4">
        <v>0</v>
      </c>
      <c r="AK23" s="4">
        <v>0</v>
      </c>
      <c r="AL23" s="4">
        <v>0</v>
      </c>
      <c r="AM23" s="4">
        <f t="shared" si="13"/>
        <v>0</v>
      </c>
      <c r="AN23" s="9" t="str">
        <f t="shared" si="14"/>
        <v>PASS</v>
      </c>
      <c r="AO23" s="4">
        <v>5</v>
      </c>
      <c r="AP23" s="9" t="str">
        <f t="shared" si="15"/>
        <v>FAIL</v>
      </c>
      <c r="AQ23" s="9"/>
      <c r="AR23" s="9"/>
      <c r="AS23" s="4">
        <v>100</v>
      </c>
      <c r="AT23" s="4">
        <v>0</v>
      </c>
      <c r="AU23" s="4">
        <v>0</v>
      </c>
      <c r="AV23" s="4">
        <v>0</v>
      </c>
      <c r="AW23" s="9">
        <f t="shared" si="16"/>
        <v>1</v>
      </c>
      <c r="AX23" s="9" t="str">
        <f t="shared" si="17"/>
        <v>FAIL</v>
      </c>
      <c r="AY23" s="9" t="str">
        <f t="shared" si="18"/>
        <v>FAIL</v>
      </c>
      <c r="AZ23" s="4">
        <v>30</v>
      </c>
      <c r="BA23" s="87">
        <v>90</v>
      </c>
      <c r="BB23" s="9" t="str">
        <f t="shared" si="19"/>
        <v>FAIL</v>
      </c>
      <c r="BC23" s="9">
        <v>0</v>
      </c>
      <c r="BD23" s="4">
        <v>0</v>
      </c>
      <c r="BE23" s="9" t="s">
        <v>668</v>
      </c>
      <c r="BF23" s="4">
        <v>0</v>
      </c>
      <c r="BG23" s="9" t="str">
        <f t="shared" si="20"/>
        <v>PASS</v>
      </c>
      <c r="BH23" s="4">
        <v>0</v>
      </c>
      <c r="BI23" s="9" t="str">
        <f t="shared" si="21"/>
        <v>PASS</v>
      </c>
      <c r="BJ23" s="9">
        <f t="shared" si="22"/>
        <v>6</v>
      </c>
      <c r="BK23" s="9" t="str">
        <f t="shared" si="23"/>
        <v>FAIL</v>
      </c>
      <c r="BL23" s="4">
        <v>5</v>
      </c>
      <c r="BM23" s="4">
        <v>2</v>
      </c>
      <c r="BN23" s="4">
        <v>3</v>
      </c>
      <c r="BO23" s="4">
        <v>5</v>
      </c>
      <c r="BP23" s="4">
        <v>0</v>
      </c>
      <c r="BQ23" s="4">
        <v>80</v>
      </c>
      <c r="BR23" s="4" t="s">
        <v>82</v>
      </c>
      <c r="BS23" s="4" t="s">
        <v>82</v>
      </c>
      <c r="BT23" s="4" t="s">
        <v>86</v>
      </c>
      <c r="BU23" s="4" t="s">
        <v>229</v>
      </c>
      <c r="BV23" s="4">
        <v>0</v>
      </c>
      <c r="BW23" s="4">
        <v>0</v>
      </c>
      <c r="BX23" s="4">
        <v>0</v>
      </c>
      <c r="BZ23" t="s">
        <v>968</v>
      </c>
    </row>
    <row r="24" spans="1:78" x14ac:dyDescent="0.35">
      <c r="A24" s="4">
        <v>18</v>
      </c>
      <c r="B24" s="4" t="s">
        <v>969</v>
      </c>
      <c r="C24" s="4">
        <v>65</v>
      </c>
      <c r="D24" s="24">
        <v>-3.87238376431783</v>
      </c>
      <c r="E24" s="24">
        <v>50.505447361655598</v>
      </c>
      <c r="F24" s="4">
        <v>15</v>
      </c>
      <c r="G24" s="4" t="str">
        <f t="shared" si="0"/>
        <v>YES</v>
      </c>
      <c r="H24" s="4">
        <v>22</v>
      </c>
      <c r="I24" s="4">
        <v>2</v>
      </c>
      <c r="J24" s="4">
        <v>0</v>
      </c>
      <c r="K24" s="4">
        <v>0</v>
      </c>
      <c r="L24" s="4">
        <v>0</v>
      </c>
      <c r="M24" s="4">
        <v>0</v>
      </c>
      <c r="N24" s="4">
        <v>0</v>
      </c>
      <c r="O24" s="4">
        <f t="shared" si="1"/>
        <v>24</v>
      </c>
      <c r="P24" s="9" t="str">
        <f t="shared" si="2"/>
        <v>FAIL</v>
      </c>
      <c r="Q24" s="9">
        <f t="shared" si="3"/>
        <v>24</v>
      </c>
      <c r="R24" s="9" t="str">
        <f t="shared" si="4"/>
        <v>FAIL</v>
      </c>
      <c r="S24" s="9" t="str">
        <f t="shared" si="5"/>
        <v>PASS</v>
      </c>
      <c r="T24" s="9">
        <f t="shared" si="6"/>
        <v>2</v>
      </c>
      <c r="U24" s="9" t="str">
        <f t="shared" si="7"/>
        <v>PASS</v>
      </c>
      <c r="X24" s="4">
        <v>0</v>
      </c>
      <c r="Y24" s="9" t="str">
        <f t="shared" si="8"/>
        <v>PASS</v>
      </c>
      <c r="Z24" s="4">
        <v>1</v>
      </c>
      <c r="AA24" s="9" t="str">
        <f t="shared" si="9"/>
        <v>PASS</v>
      </c>
      <c r="AB24" s="4">
        <v>0</v>
      </c>
      <c r="AC24" s="9" t="str">
        <f t="shared" si="10"/>
        <v>PASS</v>
      </c>
      <c r="AD24" s="4">
        <v>1</v>
      </c>
      <c r="AE24" s="9" t="str">
        <f t="shared" si="11"/>
        <v>PASS</v>
      </c>
      <c r="AF24" s="4">
        <v>0</v>
      </c>
      <c r="AG24" s="9" t="str">
        <f t="shared" si="12"/>
        <v>PASS</v>
      </c>
      <c r="AH24" s="4">
        <v>0</v>
      </c>
      <c r="AI24" s="4">
        <v>0</v>
      </c>
      <c r="AJ24" s="4">
        <v>0</v>
      </c>
      <c r="AK24" s="4">
        <v>0</v>
      </c>
      <c r="AL24" s="4">
        <v>0</v>
      </c>
      <c r="AM24" s="4">
        <f t="shared" si="13"/>
        <v>0</v>
      </c>
      <c r="AN24" s="9" t="str">
        <f t="shared" si="14"/>
        <v>PASS</v>
      </c>
      <c r="AO24" s="4">
        <v>1</v>
      </c>
      <c r="AP24" s="9" t="str">
        <f t="shared" si="15"/>
        <v>FAIL</v>
      </c>
      <c r="AQ24" s="9"/>
      <c r="AR24" s="9"/>
      <c r="AS24" s="4">
        <v>0</v>
      </c>
      <c r="AT24" s="4">
        <v>25</v>
      </c>
      <c r="AU24" s="4">
        <v>0</v>
      </c>
      <c r="AV24" s="4">
        <v>0</v>
      </c>
      <c r="AW24" s="9">
        <f t="shared" si="16"/>
        <v>1</v>
      </c>
      <c r="AX24" s="9" t="str">
        <f t="shared" si="17"/>
        <v>FAIL</v>
      </c>
      <c r="AY24" s="9" t="str">
        <f t="shared" si="18"/>
        <v>PASS</v>
      </c>
      <c r="AZ24" s="4">
        <v>23</v>
      </c>
      <c r="BA24" s="87">
        <v>100</v>
      </c>
      <c r="BB24" s="9" t="str">
        <f t="shared" si="19"/>
        <v>FAIL</v>
      </c>
      <c r="BC24" s="9">
        <v>0</v>
      </c>
      <c r="BD24" s="4">
        <v>0</v>
      </c>
      <c r="BE24" s="9" t="s">
        <v>668</v>
      </c>
      <c r="BF24" s="4">
        <v>0</v>
      </c>
      <c r="BG24" s="9" t="str">
        <f t="shared" si="20"/>
        <v>PASS</v>
      </c>
      <c r="BH24" s="4">
        <v>0</v>
      </c>
      <c r="BI24" s="9" t="str">
        <f t="shared" si="21"/>
        <v>PASS</v>
      </c>
      <c r="BJ24" s="9">
        <f t="shared" si="22"/>
        <v>5</v>
      </c>
      <c r="BK24" s="9" t="str">
        <f t="shared" si="23"/>
        <v>FAIL</v>
      </c>
      <c r="BL24" s="4">
        <v>16</v>
      </c>
      <c r="BM24" s="4">
        <v>30</v>
      </c>
      <c r="BN24" s="4">
        <v>20</v>
      </c>
      <c r="BO24" s="4">
        <v>25</v>
      </c>
      <c r="BP24" s="4">
        <v>100</v>
      </c>
      <c r="BQ24" s="4">
        <v>100</v>
      </c>
      <c r="BR24" s="4" t="s">
        <v>86</v>
      </c>
      <c r="BS24" s="4" t="s">
        <v>86</v>
      </c>
      <c r="BT24" s="4" t="s">
        <v>86</v>
      </c>
      <c r="BU24" s="4" t="s">
        <v>229</v>
      </c>
      <c r="BV24" s="4">
        <v>0</v>
      </c>
      <c r="BW24" s="4">
        <v>0</v>
      </c>
      <c r="BX24" s="4">
        <v>0</v>
      </c>
      <c r="BZ24" t="s">
        <v>971</v>
      </c>
    </row>
    <row r="25" spans="1:78" x14ac:dyDescent="0.35">
      <c r="A25" s="4">
        <v>22</v>
      </c>
      <c r="B25" s="4" t="s">
        <v>972</v>
      </c>
      <c r="C25" s="4">
        <v>65</v>
      </c>
      <c r="D25" s="24">
        <v>-3.8629499922755999</v>
      </c>
      <c r="E25" s="24">
        <v>50.4974747541903</v>
      </c>
      <c r="F25" s="4">
        <v>6</v>
      </c>
      <c r="G25" s="4" t="str">
        <f t="shared" si="0"/>
        <v>YES</v>
      </c>
      <c r="H25" s="4">
        <v>15</v>
      </c>
      <c r="I25" s="4">
        <v>15</v>
      </c>
      <c r="J25" s="4">
        <v>0</v>
      </c>
      <c r="K25" s="4">
        <v>4</v>
      </c>
      <c r="L25" s="4">
        <v>1</v>
      </c>
      <c r="M25" s="4">
        <v>0</v>
      </c>
      <c r="N25" s="4">
        <v>12</v>
      </c>
      <c r="O25" s="4">
        <f t="shared" si="1"/>
        <v>46</v>
      </c>
      <c r="P25" s="9" t="str">
        <f t="shared" si="2"/>
        <v>FAIL</v>
      </c>
      <c r="Q25" s="9">
        <f t="shared" si="3"/>
        <v>35</v>
      </c>
      <c r="R25" s="9" t="str">
        <f t="shared" si="4"/>
        <v>PASS</v>
      </c>
      <c r="S25" s="9" t="str">
        <f t="shared" si="5"/>
        <v>PASS</v>
      </c>
      <c r="T25" s="9">
        <f t="shared" si="6"/>
        <v>4</v>
      </c>
      <c r="U25" s="9" t="str">
        <f t="shared" si="7"/>
        <v>PASS</v>
      </c>
      <c r="X25" s="4">
        <v>0</v>
      </c>
      <c r="Y25" s="9" t="str">
        <f t="shared" si="8"/>
        <v>PASS</v>
      </c>
      <c r="Z25" s="4">
        <v>0</v>
      </c>
      <c r="AA25" s="9" t="str">
        <f t="shared" si="9"/>
        <v>PASS</v>
      </c>
      <c r="AB25" s="4">
        <v>0</v>
      </c>
      <c r="AC25" s="9" t="str">
        <f t="shared" si="10"/>
        <v>PASS</v>
      </c>
      <c r="AD25" s="4">
        <v>35</v>
      </c>
      <c r="AE25" s="9" t="str">
        <f t="shared" si="11"/>
        <v>FAIL</v>
      </c>
      <c r="AF25" s="4">
        <v>0</v>
      </c>
      <c r="AG25" s="9" t="str">
        <f t="shared" si="12"/>
        <v>PASS</v>
      </c>
      <c r="AH25" s="4">
        <v>0</v>
      </c>
      <c r="AI25" s="4">
        <v>0</v>
      </c>
      <c r="AJ25" s="4">
        <v>0</v>
      </c>
      <c r="AK25" s="4">
        <v>0</v>
      </c>
      <c r="AL25" s="4">
        <v>0</v>
      </c>
      <c r="AM25" s="4">
        <f t="shared" si="13"/>
        <v>0</v>
      </c>
      <c r="AN25" s="9" t="str">
        <f t="shared" si="14"/>
        <v>PASS</v>
      </c>
      <c r="AO25" s="4">
        <v>0</v>
      </c>
      <c r="AP25" s="9" t="str">
        <f t="shared" si="15"/>
        <v>PASS</v>
      </c>
      <c r="AQ25" s="9"/>
      <c r="AR25" s="9"/>
      <c r="AS25" s="4">
        <v>100</v>
      </c>
      <c r="AT25" s="4">
        <v>0</v>
      </c>
      <c r="AU25" s="4">
        <v>0</v>
      </c>
      <c r="AV25" s="4">
        <v>0</v>
      </c>
      <c r="AW25" s="9">
        <f t="shared" si="16"/>
        <v>1</v>
      </c>
      <c r="AX25" s="9" t="str">
        <f t="shared" si="17"/>
        <v>FAIL</v>
      </c>
      <c r="AY25" s="9" t="str">
        <f t="shared" si="18"/>
        <v>FAIL</v>
      </c>
      <c r="AZ25" s="4">
        <v>35</v>
      </c>
      <c r="BA25" s="87">
        <v>95</v>
      </c>
      <c r="BB25" s="9" t="str">
        <f t="shared" si="19"/>
        <v>FAIL</v>
      </c>
      <c r="BC25" s="9">
        <v>0</v>
      </c>
      <c r="BD25" s="4">
        <v>0</v>
      </c>
      <c r="BE25" s="9" t="s">
        <v>668</v>
      </c>
      <c r="BF25" s="4">
        <v>0</v>
      </c>
      <c r="BG25" s="9" t="str">
        <f t="shared" si="20"/>
        <v>PASS</v>
      </c>
      <c r="BH25" s="4">
        <v>0</v>
      </c>
      <c r="BI25" s="9" t="str">
        <f t="shared" si="21"/>
        <v>PASS</v>
      </c>
      <c r="BJ25" s="9">
        <f t="shared" si="22"/>
        <v>5</v>
      </c>
      <c r="BK25" s="9" t="str">
        <f t="shared" si="23"/>
        <v>FAIL</v>
      </c>
      <c r="BL25" s="4">
        <v>12</v>
      </c>
      <c r="BM25" s="4">
        <v>10</v>
      </c>
      <c r="BN25" s="4">
        <v>15</v>
      </c>
      <c r="BO25" s="4">
        <v>10</v>
      </c>
      <c r="BP25" s="4">
        <v>2</v>
      </c>
      <c r="BQ25" s="4">
        <v>90</v>
      </c>
      <c r="BR25" s="4" t="s">
        <v>86</v>
      </c>
      <c r="BS25" s="4" t="s">
        <v>86</v>
      </c>
      <c r="BT25" s="4" t="s">
        <v>86</v>
      </c>
      <c r="BU25" s="4" t="s">
        <v>229</v>
      </c>
      <c r="BV25" s="4">
        <v>8</v>
      </c>
      <c r="BW25" s="4">
        <v>0</v>
      </c>
      <c r="BX25" s="4">
        <v>0</v>
      </c>
      <c r="BZ25" t="s">
        <v>974</v>
      </c>
    </row>
    <row r="26" spans="1:78" x14ac:dyDescent="0.35">
      <c r="A26" s="4">
        <v>21</v>
      </c>
      <c r="B26" s="4" t="s">
        <v>975</v>
      </c>
      <c r="C26" s="4">
        <v>65</v>
      </c>
      <c r="D26" s="24">
        <v>-3.86911483991469</v>
      </c>
      <c r="E26" s="24">
        <v>50.494344275410697</v>
      </c>
      <c r="F26" s="4">
        <v>4</v>
      </c>
      <c r="G26" s="4" t="str">
        <f t="shared" si="0"/>
        <v>YES</v>
      </c>
      <c r="H26" s="4">
        <v>25</v>
      </c>
      <c r="I26" s="4">
        <v>0</v>
      </c>
      <c r="J26" s="4">
        <v>0</v>
      </c>
      <c r="K26" s="4">
        <v>22</v>
      </c>
      <c r="L26" s="4">
        <v>3</v>
      </c>
      <c r="M26" s="4">
        <v>0</v>
      </c>
      <c r="N26" s="4">
        <v>0</v>
      </c>
      <c r="O26" s="4">
        <f t="shared" si="1"/>
        <v>47</v>
      </c>
      <c r="P26" s="9" t="str">
        <f t="shared" si="2"/>
        <v>FAIL</v>
      </c>
      <c r="Q26" s="9">
        <f t="shared" si="3"/>
        <v>50</v>
      </c>
      <c r="R26" s="9" t="str">
        <f t="shared" si="4"/>
        <v>PASS</v>
      </c>
      <c r="S26" s="9" t="str">
        <f t="shared" si="5"/>
        <v>PASS</v>
      </c>
      <c r="T26" s="9">
        <f t="shared" si="6"/>
        <v>3</v>
      </c>
      <c r="U26" s="9" t="str">
        <f t="shared" si="7"/>
        <v>PASS</v>
      </c>
      <c r="X26" s="4">
        <v>0</v>
      </c>
      <c r="Y26" s="9" t="str">
        <f t="shared" si="8"/>
        <v>PASS</v>
      </c>
      <c r="Z26" s="4">
        <v>0</v>
      </c>
      <c r="AA26" s="9" t="str">
        <f t="shared" si="9"/>
        <v>PASS</v>
      </c>
      <c r="AB26" s="4">
        <v>0</v>
      </c>
      <c r="AC26" s="9" t="str">
        <f t="shared" si="10"/>
        <v>PASS</v>
      </c>
      <c r="AD26" s="4">
        <v>8</v>
      </c>
      <c r="AE26" s="9" t="str">
        <f t="shared" si="11"/>
        <v>PASS</v>
      </c>
      <c r="AF26" s="4">
        <v>0</v>
      </c>
      <c r="AG26" s="9" t="str">
        <f t="shared" si="12"/>
        <v>PASS</v>
      </c>
      <c r="AH26" s="4">
        <v>0</v>
      </c>
      <c r="AI26" s="4">
        <v>0</v>
      </c>
      <c r="AJ26" s="4">
        <v>0</v>
      </c>
      <c r="AK26" s="4">
        <v>0</v>
      </c>
      <c r="AL26" s="4">
        <v>0</v>
      </c>
      <c r="AM26" s="4">
        <f t="shared" si="13"/>
        <v>0</v>
      </c>
      <c r="AN26" s="9" t="str">
        <f t="shared" si="14"/>
        <v>PASS</v>
      </c>
      <c r="AO26" s="4">
        <v>0</v>
      </c>
      <c r="AP26" s="9" t="str">
        <f t="shared" si="15"/>
        <v>PASS</v>
      </c>
      <c r="AQ26" s="9"/>
      <c r="AR26" s="9"/>
      <c r="AS26" s="4">
        <v>100</v>
      </c>
      <c r="AT26" s="4">
        <v>0</v>
      </c>
      <c r="AU26" s="4">
        <v>0</v>
      </c>
      <c r="AV26" s="4">
        <v>0</v>
      </c>
      <c r="AW26" s="9">
        <f t="shared" si="16"/>
        <v>1</v>
      </c>
      <c r="AX26" s="9" t="str">
        <f t="shared" si="17"/>
        <v>FAIL</v>
      </c>
      <c r="AY26" s="9" t="str">
        <f t="shared" si="18"/>
        <v>FAIL</v>
      </c>
      <c r="AZ26" s="4">
        <v>30</v>
      </c>
      <c r="BA26" s="87">
        <v>100</v>
      </c>
      <c r="BB26" s="9" t="str">
        <f t="shared" si="19"/>
        <v>FAIL</v>
      </c>
      <c r="BC26" s="9">
        <v>0</v>
      </c>
      <c r="BD26" s="4">
        <v>0</v>
      </c>
      <c r="BE26" s="9" t="s">
        <v>668</v>
      </c>
      <c r="BF26" s="4">
        <v>0</v>
      </c>
      <c r="BG26" s="9" t="str">
        <f t="shared" si="20"/>
        <v>PASS</v>
      </c>
      <c r="BH26" s="4">
        <v>0</v>
      </c>
      <c r="BI26" s="9" t="str">
        <f t="shared" si="21"/>
        <v>PASS</v>
      </c>
      <c r="BJ26" s="9">
        <f t="shared" si="22"/>
        <v>4</v>
      </c>
      <c r="BK26" s="9" t="str">
        <f t="shared" si="23"/>
        <v>FAIL</v>
      </c>
      <c r="BL26" s="4">
        <v>2</v>
      </c>
      <c r="BM26" s="4">
        <v>2</v>
      </c>
      <c r="BN26" s="4">
        <v>3</v>
      </c>
      <c r="BO26" s="4">
        <v>4</v>
      </c>
      <c r="BP26" s="4">
        <v>0</v>
      </c>
      <c r="BQ26" s="4">
        <v>100</v>
      </c>
      <c r="BR26" s="4" t="s">
        <v>86</v>
      </c>
      <c r="BS26" s="4" t="s">
        <v>86</v>
      </c>
      <c r="BT26" s="4" t="s">
        <v>86</v>
      </c>
      <c r="BU26" s="4" t="s">
        <v>229</v>
      </c>
      <c r="BV26" s="4">
        <v>0</v>
      </c>
      <c r="BW26" s="4">
        <v>0</v>
      </c>
      <c r="BX26" s="4">
        <v>0</v>
      </c>
      <c r="BZ26" t="s">
        <v>977</v>
      </c>
    </row>
    <row r="27" spans="1:78" x14ac:dyDescent="0.35">
      <c r="A27" s="4">
        <v>35</v>
      </c>
      <c r="B27" s="4" t="s">
        <v>930</v>
      </c>
      <c r="C27" s="4">
        <v>67</v>
      </c>
      <c r="D27" s="24">
        <v>-3.8600725661356798</v>
      </c>
      <c r="E27" s="24">
        <v>50.517532667556097</v>
      </c>
      <c r="F27" s="4">
        <v>10</v>
      </c>
      <c r="G27" s="4" t="str">
        <f t="shared" si="0"/>
        <v>YES</v>
      </c>
      <c r="H27" s="4">
        <v>0</v>
      </c>
      <c r="I27" s="4">
        <v>0</v>
      </c>
      <c r="J27" s="4">
        <v>2</v>
      </c>
      <c r="K27" s="4">
        <v>3</v>
      </c>
      <c r="L27" s="4">
        <v>0</v>
      </c>
      <c r="M27" s="4">
        <v>0</v>
      </c>
      <c r="N27" s="4">
        <v>30</v>
      </c>
      <c r="O27" s="4">
        <f t="shared" si="1"/>
        <v>35</v>
      </c>
      <c r="P27" s="9" t="str">
        <f t="shared" si="2"/>
        <v>FAIL</v>
      </c>
      <c r="Q27" s="9">
        <f t="shared" si="3"/>
        <v>5</v>
      </c>
      <c r="R27" s="9" t="str">
        <f t="shared" si="4"/>
        <v>FAIL</v>
      </c>
      <c r="S27" s="9" t="str">
        <f t="shared" si="5"/>
        <v>PASS</v>
      </c>
      <c r="T27" s="9">
        <f t="shared" si="6"/>
        <v>2</v>
      </c>
      <c r="U27" s="9" t="str">
        <f t="shared" si="7"/>
        <v>PASS</v>
      </c>
      <c r="X27" s="4">
        <v>0</v>
      </c>
      <c r="Y27" s="9" t="str">
        <f t="shared" si="8"/>
        <v>PASS</v>
      </c>
      <c r="Z27" s="4">
        <v>0</v>
      </c>
      <c r="AA27" s="9" t="str">
        <f t="shared" si="9"/>
        <v>PASS</v>
      </c>
      <c r="AB27" s="4">
        <v>20</v>
      </c>
      <c r="AC27" s="9" t="str">
        <f t="shared" si="10"/>
        <v>FAIL</v>
      </c>
      <c r="AD27" s="4">
        <v>0</v>
      </c>
      <c r="AE27" s="9" t="str">
        <f t="shared" si="11"/>
        <v>PASS</v>
      </c>
      <c r="AF27" s="4">
        <v>0</v>
      </c>
      <c r="AG27" s="9" t="str">
        <f t="shared" si="12"/>
        <v>PASS</v>
      </c>
      <c r="AH27" s="4">
        <v>0</v>
      </c>
      <c r="AI27" s="4">
        <v>0</v>
      </c>
      <c r="AJ27" s="4">
        <v>0</v>
      </c>
      <c r="AK27" s="4">
        <v>0</v>
      </c>
      <c r="AL27" s="4">
        <v>0</v>
      </c>
      <c r="AM27" s="4">
        <f t="shared" si="13"/>
        <v>0</v>
      </c>
      <c r="AN27" s="9" t="str">
        <f t="shared" si="14"/>
        <v>PASS</v>
      </c>
      <c r="AO27" s="4">
        <v>0</v>
      </c>
      <c r="AP27" s="9" t="str">
        <f t="shared" si="15"/>
        <v>PASS</v>
      </c>
      <c r="AQ27" s="9"/>
      <c r="AR27" s="9"/>
      <c r="AS27" s="4">
        <v>0</v>
      </c>
      <c r="AT27" s="4">
        <v>90</v>
      </c>
      <c r="AU27" s="4">
        <v>5</v>
      </c>
      <c r="AV27" s="4">
        <v>5</v>
      </c>
      <c r="AW27" s="9">
        <f t="shared" si="16"/>
        <v>3</v>
      </c>
      <c r="AX27" s="9" t="str">
        <f t="shared" si="17"/>
        <v>FAIL</v>
      </c>
      <c r="AY27" s="9" t="str">
        <f t="shared" si="18"/>
        <v>PASS</v>
      </c>
      <c r="AZ27" s="4">
        <v>95</v>
      </c>
      <c r="BA27" s="87">
        <v>5</v>
      </c>
      <c r="BB27" s="9" t="str">
        <f t="shared" si="19"/>
        <v>PASS</v>
      </c>
      <c r="BC27" s="9">
        <v>0</v>
      </c>
      <c r="BD27" s="4">
        <v>0</v>
      </c>
      <c r="BE27" s="9" t="s">
        <v>668</v>
      </c>
      <c r="BF27" s="4">
        <v>0</v>
      </c>
      <c r="BG27" s="9" t="str">
        <f t="shared" si="20"/>
        <v>PASS</v>
      </c>
      <c r="BH27" s="4">
        <v>1</v>
      </c>
      <c r="BI27" s="9" t="str">
        <f t="shared" si="21"/>
        <v>PASS</v>
      </c>
      <c r="BJ27" s="9">
        <f t="shared" si="22"/>
        <v>4</v>
      </c>
      <c r="BK27" s="9" t="str">
        <f t="shared" si="23"/>
        <v>FAIL</v>
      </c>
      <c r="BL27" s="4">
        <v>70</v>
      </c>
      <c r="BM27" s="4">
        <v>55</v>
      </c>
      <c r="BN27" s="4">
        <v>45</v>
      </c>
      <c r="BO27" s="4">
        <v>45</v>
      </c>
      <c r="BP27" s="4">
        <v>0</v>
      </c>
      <c r="BQ27" s="4">
        <v>0</v>
      </c>
      <c r="BR27" s="4" t="s">
        <v>86</v>
      </c>
      <c r="BS27" s="4" t="s">
        <v>86</v>
      </c>
      <c r="BT27" s="4" t="s">
        <v>86</v>
      </c>
      <c r="BU27" s="4" t="s">
        <v>229</v>
      </c>
      <c r="BV27" s="4">
        <v>0</v>
      </c>
      <c r="BW27" s="4">
        <v>0</v>
      </c>
      <c r="BX27" s="4">
        <v>0</v>
      </c>
      <c r="BZ27" t="s">
        <v>932</v>
      </c>
    </row>
    <row r="28" spans="1:78" x14ac:dyDescent="0.35">
      <c r="A28" s="4">
        <v>13</v>
      </c>
      <c r="B28" s="4" t="s">
        <v>933</v>
      </c>
      <c r="C28" s="4">
        <v>67</v>
      </c>
      <c r="D28" s="24">
        <v>-3.8837966506951198</v>
      </c>
      <c r="E28" s="24">
        <v>50.525760433321999</v>
      </c>
      <c r="F28" s="4">
        <v>3</v>
      </c>
      <c r="G28" s="4" t="str">
        <f t="shared" si="0"/>
        <v>YES</v>
      </c>
      <c r="H28" s="4">
        <v>2</v>
      </c>
      <c r="I28" s="4">
        <v>2</v>
      </c>
      <c r="J28" s="4">
        <v>0</v>
      </c>
      <c r="K28" s="4">
        <v>2</v>
      </c>
      <c r="L28" s="4">
        <v>0</v>
      </c>
      <c r="M28" s="4">
        <v>0</v>
      </c>
      <c r="N28" s="4">
        <v>0</v>
      </c>
      <c r="O28" s="4">
        <f t="shared" si="1"/>
        <v>6</v>
      </c>
      <c r="P28" s="9" t="str">
        <f t="shared" si="2"/>
        <v>FAIL</v>
      </c>
      <c r="Q28" s="9">
        <f t="shared" si="3"/>
        <v>6</v>
      </c>
      <c r="R28" s="9" t="str">
        <f t="shared" si="4"/>
        <v>FAIL</v>
      </c>
      <c r="S28" s="9" t="str">
        <f t="shared" si="5"/>
        <v>PASS</v>
      </c>
      <c r="T28" s="9">
        <f t="shared" si="6"/>
        <v>3</v>
      </c>
      <c r="U28" s="9" t="str">
        <f t="shared" si="7"/>
        <v>PASS</v>
      </c>
      <c r="X28" s="4">
        <v>0</v>
      </c>
      <c r="Y28" s="9" t="str">
        <f t="shared" si="8"/>
        <v>PASS</v>
      </c>
      <c r="Z28" s="4">
        <v>1</v>
      </c>
      <c r="AA28" s="9" t="str">
        <f t="shared" si="9"/>
        <v>PASS</v>
      </c>
      <c r="AB28" s="4">
        <v>20</v>
      </c>
      <c r="AC28" s="9" t="str">
        <f t="shared" si="10"/>
        <v>FAIL</v>
      </c>
      <c r="AD28" s="4">
        <v>10</v>
      </c>
      <c r="AE28" s="9" t="str">
        <f t="shared" si="11"/>
        <v>PASS</v>
      </c>
      <c r="AF28" s="4">
        <v>0</v>
      </c>
      <c r="AG28" s="9" t="str">
        <f t="shared" si="12"/>
        <v>PASS</v>
      </c>
      <c r="AH28" s="4">
        <v>0</v>
      </c>
      <c r="AI28" s="4">
        <v>0</v>
      </c>
      <c r="AJ28" s="4">
        <v>0</v>
      </c>
      <c r="AK28" s="4">
        <v>1</v>
      </c>
      <c r="AL28" s="4">
        <v>0</v>
      </c>
      <c r="AM28" s="4">
        <f t="shared" si="13"/>
        <v>1</v>
      </c>
      <c r="AN28" s="9" t="str">
        <f t="shared" si="14"/>
        <v>FAIL</v>
      </c>
      <c r="AO28" s="4">
        <v>2</v>
      </c>
      <c r="AP28" s="9" t="str">
        <f t="shared" si="15"/>
        <v>FAIL</v>
      </c>
      <c r="AQ28" s="9"/>
      <c r="AR28" s="9"/>
      <c r="AS28" s="4">
        <v>0</v>
      </c>
      <c r="AT28" s="4">
        <v>0</v>
      </c>
      <c r="AU28" s="4">
        <v>0</v>
      </c>
      <c r="AV28" s="4">
        <v>0</v>
      </c>
      <c r="AW28" s="9">
        <f t="shared" si="16"/>
        <v>0</v>
      </c>
      <c r="AX28" s="9" t="str">
        <f t="shared" si="17"/>
        <v>FAIL</v>
      </c>
      <c r="AY28" s="9" t="str">
        <f t="shared" si="18"/>
        <v>FAIL</v>
      </c>
      <c r="AZ28" s="4">
        <v>6</v>
      </c>
      <c r="BA28" s="4">
        <v>0</v>
      </c>
      <c r="BB28" s="9" t="str">
        <f t="shared" si="19"/>
        <v>PASS</v>
      </c>
      <c r="BC28" s="9">
        <v>100</v>
      </c>
      <c r="BD28" s="4">
        <v>0</v>
      </c>
      <c r="BE28" s="9" t="str">
        <f>IF(AND(BD28&lt;66),"PASS","FAIL")</f>
        <v>PASS</v>
      </c>
      <c r="BF28" s="4">
        <v>2</v>
      </c>
      <c r="BG28" s="9" t="str">
        <f t="shared" si="20"/>
        <v>PASS</v>
      </c>
      <c r="BH28" s="4">
        <v>0</v>
      </c>
      <c r="BI28" s="9" t="str">
        <f t="shared" si="21"/>
        <v>PASS</v>
      </c>
      <c r="BJ28" s="9">
        <f t="shared" si="22"/>
        <v>7</v>
      </c>
      <c r="BK28" s="9" t="str">
        <f t="shared" si="23"/>
        <v>FAIL</v>
      </c>
      <c r="BL28" s="4">
        <v>15</v>
      </c>
      <c r="BM28" s="4">
        <v>5</v>
      </c>
      <c r="BN28" s="4">
        <v>20</v>
      </c>
      <c r="BO28" s="4">
        <v>20</v>
      </c>
      <c r="BP28" s="4">
        <v>0</v>
      </c>
      <c r="BQ28" s="4">
        <v>0</v>
      </c>
      <c r="BR28" s="4" t="s">
        <v>86</v>
      </c>
      <c r="BS28" s="4" t="s">
        <v>86</v>
      </c>
      <c r="BT28" s="4" t="s">
        <v>409</v>
      </c>
      <c r="BU28" s="4" t="s">
        <v>229</v>
      </c>
      <c r="BV28" s="4">
        <v>0</v>
      </c>
      <c r="BW28" s="4">
        <v>0</v>
      </c>
      <c r="BX28" s="4">
        <v>0</v>
      </c>
      <c r="BZ28" t="s">
        <v>935</v>
      </c>
    </row>
    <row r="29" spans="1:78" x14ac:dyDescent="0.35">
      <c r="A29" s="4">
        <v>33</v>
      </c>
      <c r="B29" s="4" t="s">
        <v>943</v>
      </c>
      <c r="C29" s="4">
        <v>67</v>
      </c>
      <c r="D29" s="24">
        <v>-3.8842499711301901</v>
      </c>
      <c r="E29" s="24">
        <v>50.513779545102302</v>
      </c>
      <c r="F29" s="4">
        <v>3</v>
      </c>
      <c r="G29" s="4" t="str">
        <f t="shared" si="0"/>
        <v>YES</v>
      </c>
      <c r="H29" s="4">
        <v>50</v>
      </c>
      <c r="I29" s="4">
        <v>0</v>
      </c>
      <c r="J29" s="4">
        <v>0</v>
      </c>
      <c r="K29" s="4">
        <v>50</v>
      </c>
      <c r="L29" s="4">
        <v>0</v>
      </c>
      <c r="M29" s="4">
        <v>0</v>
      </c>
      <c r="N29" s="4">
        <v>0</v>
      </c>
      <c r="O29" s="4">
        <f t="shared" si="1"/>
        <v>100</v>
      </c>
      <c r="P29" s="9" t="str">
        <f t="shared" si="2"/>
        <v>PASS</v>
      </c>
      <c r="Q29" s="9">
        <f t="shared" si="3"/>
        <v>100</v>
      </c>
      <c r="R29" s="9" t="str">
        <f t="shared" si="4"/>
        <v>PASS</v>
      </c>
      <c r="S29" s="9" t="str">
        <f t="shared" si="5"/>
        <v>PASS</v>
      </c>
      <c r="T29" s="9">
        <f t="shared" si="6"/>
        <v>2</v>
      </c>
      <c r="U29" s="9" t="str">
        <f t="shared" si="7"/>
        <v>PASS</v>
      </c>
      <c r="X29" s="4">
        <v>0</v>
      </c>
      <c r="Y29" s="9" t="str">
        <f t="shared" si="8"/>
        <v>PASS</v>
      </c>
      <c r="Z29" s="4">
        <v>0</v>
      </c>
      <c r="AA29" s="9" t="str">
        <f t="shared" si="9"/>
        <v>PASS</v>
      </c>
      <c r="AB29" s="4">
        <v>0</v>
      </c>
      <c r="AC29" s="9" t="str">
        <f t="shared" si="10"/>
        <v>PASS</v>
      </c>
      <c r="AD29" s="4">
        <v>0</v>
      </c>
      <c r="AE29" s="9" t="str">
        <f t="shared" si="11"/>
        <v>PASS</v>
      </c>
      <c r="AF29" s="4">
        <v>0</v>
      </c>
      <c r="AG29" s="9" t="str">
        <f t="shared" si="12"/>
        <v>PASS</v>
      </c>
      <c r="AH29" s="4">
        <v>0</v>
      </c>
      <c r="AI29" s="4">
        <v>0</v>
      </c>
      <c r="AJ29" s="4">
        <v>0</v>
      </c>
      <c r="AK29" s="4">
        <v>0</v>
      </c>
      <c r="AL29" s="4">
        <v>0</v>
      </c>
      <c r="AM29" s="4">
        <f t="shared" si="13"/>
        <v>0</v>
      </c>
      <c r="AN29" s="9" t="str">
        <f t="shared" si="14"/>
        <v>PASS</v>
      </c>
      <c r="AO29" s="4">
        <v>0</v>
      </c>
      <c r="AP29" s="9" t="str">
        <f t="shared" si="15"/>
        <v>PASS</v>
      </c>
      <c r="AQ29" s="9"/>
      <c r="AR29" s="9"/>
      <c r="AS29" s="4">
        <v>1</v>
      </c>
      <c r="AT29" s="4">
        <v>30</v>
      </c>
      <c r="AU29" s="4">
        <v>0</v>
      </c>
      <c r="AV29" s="4">
        <v>0</v>
      </c>
      <c r="AW29" s="9">
        <f t="shared" si="16"/>
        <v>2</v>
      </c>
      <c r="AX29" s="9" t="str">
        <f t="shared" si="17"/>
        <v>FAIL</v>
      </c>
      <c r="AY29" s="9" t="str">
        <f t="shared" si="18"/>
        <v>PASS</v>
      </c>
      <c r="AZ29" s="4">
        <v>100</v>
      </c>
      <c r="BA29" s="87">
        <v>100</v>
      </c>
      <c r="BB29" s="9" t="str">
        <f t="shared" si="19"/>
        <v>FAIL</v>
      </c>
      <c r="BC29" s="9">
        <v>0</v>
      </c>
      <c r="BD29" s="4">
        <v>0</v>
      </c>
      <c r="BE29" s="9" t="s">
        <v>668</v>
      </c>
      <c r="BF29" s="4">
        <v>0</v>
      </c>
      <c r="BG29" s="9" t="str">
        <f t="shared" si="20"/>
        <v>PASS</v>
      </c>
      <c r="BH29" s="4">
        <v>0</v>
      </c>
      <c r="BI29" s="9" t="str">
        <f t="shared" si="21"/>
        <v>PASS</v>
      </c>
      <c r="BJ29" s="9">
        <f t="shared" si="22"/>
        <v>2</v>
      </c>
      <c r="BK29" s="9" t="str">
        <f t="shared" si="23"/>
        <v>FAIL</v>
      </c>
      <c r="BL29" s="4">
        <v>5</v>
      </c>
      <c r="BM29" s="4">
        <v>5</v>
      </c>
      <c r="BN29" s="4">
        <v>7</v>
      </c>
      <c r="BO29" s="4">
        <v>8</v>
      </c>
      <c r="BP29" s="4">
        <v>0</v>
      </c>
      <c r="BQ29" s="4">
        <v>100</v>
      </c>
      <c r="BR29" s="4" t="s">
        <v>86</v>
      </c>
      <c r="BS29" s="4" t="s">
        <v>86</v>
      </c>
      <c r="BT29" s="4" t="s">
        <v>86</v>
      </c>
      <c r="BU29" s="4" t="s">
        <v>229</v>
      </c>
      <c r="BV29" s="4">
        <v>0</v>
      </c>
      <c r="BW29" s="4">
        <v>0</v>
      </c>
      <c r="BX29" s="4">
        <v>0</v>
      </c>
      <c r="BZ29" t="s">
        <v>945</v>
      </c>
    </row>
    <row r="30" spans="1:78" x14ac:dyDescent="0.35">
      <c r="A30" s="4">
        <v>34</v>
      </c>
      <c r="B30" s="4" t="s">
        <v>953</v>
      </c>
      <c r="C30" s="4">
        <v>67</v>
      </c>
      <c r="D30" s="24">
        <v>-3.8653621448832598</v>
      </c>
      <c r="E30" s="24">
        <v>50.512980334979403</v>
      </c>
      <c r="F30" s="4">
        <v>10</v>
      </c>
      <c r="G30" s="4" t="str">
        <f t="shared" si="0"/>
        <v>YES</v>
      </c>
      <c r="H30" s="4">
        <v>0</v>
      </c>
      <c r="I30" s="4">
        <v>1</v>
      </c>
      <c r="J30" s="4">
        <v>0</v>
      </c>
      <c r="K30" s="4">
        <v>0</v>
      </c>
      <c r="L30" s="4">
        <v>0</v>
      </c>
      <c r="M30" s="4">
        <v>0</v>
      </c>
      <c r="N30" s="4">
        <v>0</v>
      </c>
      <c r="O30" s="4">
        <f t="shared" si="1"/>
        <v>1</v>
      </c>
      <c r="P30" s="9" t="str">
        <f t="shared" si="2"/>
        <v>FAIL</v>
      </c>
      <c r="Q30" s="9">
        <f t="shared" si="3"/>
        <v>1</v>
      </c>
      <c r="R30" s="9" t="str">
        <f t="shared" si="4"/>
        <v>FAIL</v>
      </c>
      <c r="S30" s="9" t="str">
        <f t="shared" si="5"/>
        <v>PASS</v>
      </c>
      <c r="T30" s="9">
        <f t="shared" si="6"/>
        <v>1</v>
      </c>
      <c r="U30" s="9" t="str">
        <f t="shared" si="7"/>
        <v>FAIL</v>
      </c>
      <c r="X30" s="4">
        <v>0</v>
      </c>
      <c r="Y30" s="9" t="str">
        <f t="shared" si="8"/>
        <v>PASS</v>
      </c>
      <c r="Z30" s="4">
        <v>0</v>
      </c>
      <c r="AA30" s="9" t="str">
        <f t="shared" si="9"/>
        <v>PASS</v>
      </c>
      <c r="AB30" s="4">
        <v>0</v>
      </c>
      <c r="AC30" s="9" t="str">
        <f t="shared" si="10"/>
        <v>PASS</v>
      </c>
      <c r="AD30" s="4">
        <v>0</v>
      </c>
      <c r="AE30" s="9" t="str">
        <f t="shared" si="11"/>
        <v>PASS</v>
      </c>
      <c r="AF30" s="4">
        <v>0</v>
      </c>
      <c r="AG30" s="9" t="str">
        <f t="shared" si="12"/>
        <v>PASS</v>
      </c>
      <c r="AH30" s="4">
        <v>0</v>
      </c>
      <c r="AI30" s="4">
        <v>0</v>
      </c>
      <c r="AJ30" s="4">
        <v>0</v>
      </c>
      <c r="AK30" s="4">
        <v>0</v>
      </c>
      <c r="AL30" s="4">
        <v>0</v>
      </c>
      <c r="AM30" s="4">
        <f t="shared" si="13"/>
        <v>0</v>
      </c>
      <c r="AN30" s="9" t="str">
        <f t="shared" si="14"/>
        <v>PASS</v>
      </c>
      <c r="AO30" s="4">
        <v>0</v>
      </c>
      <c r="AP30" s="9" t="str">
        <f t="shared" si="15"/>
        <v>PASS</v>
      </c>
      <c r="AQ30" s="9"/>
      <c r="AR30" s="9"/>
      <c r="AS30" s="4">
        <v>0</v>
      </c>
      <c r="AT30" s="4">
        <v>0</v>
      </c>
      <c r="AU30" s="4">
        <v>0</v>
      </c>
      <c r="AV30" s="4">
        <v>0</v>
      </c>
      <c r="AW30" s="9">
        <f t="shared" si="16"/>
        <v>0</v>
      </c>
      <c r="AX30" s="9" t="str">
        <f t="shared" si="17"/>
        <v>FAIL</v>
      </c>
      <c r="AY30" s="9" t="str">
        <f t="shared" si="18"/>
        <v>FAIL</v>
      </c>
      <c r="AZ30" s="4">
        <v>1</v>
      </c>
      <c r="BA30" s="4">
        <v>0</v>
      </c>
      <c r="BB30" s="9" t="str">
        <f t="shared" si="19"/>
        <v>PASS</v>
      </c>
      <c r="BC30" s="9">
        <v>1</v>
      </c>
      <c r="BD30" s="4">
        <v>0</v>
      </c>
      <c r="BE30" s="9" t="str">
        <f>IF(AND(BD30&lt;66),"PASS","FAIL")</f>
        <v>PASS</v>
      </c>
      <c r="BF30" s="4">
        <v>3</v>
      </c>
      <c r="BG30" s="9" t="str">
        <f t="shared" si="20"/>
        <v>PASS</v>
      </c>
      <c r="BH30" s="4">
        <v>3</v>
      </c>
      <c r="BI30" s="9" t="str">
        <f t="shared" si="21"/>
        <v>PASS</v>
      </c>
      <c r="BJ30" s="9">
        <f t="shared" si="22"/>
        <v>5</v>
      </c>
      <c r="BK30" s="9" t="str">
        <f t="shared" si="23"/>
        <v>FAIL</v>
      </c>
      <c r="BL30" s="4">
        <v>3</v>
      </c>
      <c r="BM30" s="4">
        <v>4</v>
      </c>
      <c r="BN30" s="4">
        <v>7</v>
      </c>
      <c r="BO30" s="4">
        <v>4</v>
      </c>
      <c r="BP30" s="4">
        <v>0</v>
      </c>
      <c r="BQ30" s="4">
        <v>0</v>
      </c>
      <c r="BR30" s="4" t="s">
        <v>86</v>
      </c>
      <c r="BS30" s="4" t="s">
        <v>86</v>
      </c>
      <c r="BT30" s="4" t="s">
        <v>86</v>
      </c>
      <c r="BU30" s="4" t="s">
        <v>229</v>
      </c>
      <c r="BV30" s="4">
        <v>0</v>
      </c>
      <c r="BW30" s="4">
        <v>0</v>
      </c>
      <c r="BX30" s="4">
        <v>0</v>
      </c>
      <c r="BZ30" t="s">
        <v>942</v>
      </c>
    </row>
    <row r="31" spans="1:78" x14ac:dyDescent="0.35">
      <c r="H31" s="63">
        <f t="shared" ref="H31" si="24">AVERAGE(H4:H30)</f>
        <v>18.25925925925926</v>
      </c>
      <c r="I31" s="63">
        <f t="shared" ref="I31" si="25">AVERAGE(I4:I30)</f>
        <v>0.7407407407407407</v>
      </c>
      <c r="J31" s="63">
        <f t="shared" ref="J31" si="26">AVERAGE(J4:J30)</f>
        <v>7.407407407407407E-2</v>
      </c>
      <c r="K31" s="63">
        <f t="shared" ref="K31" si="27">AVERAGE(K4:K30)</f>
        <v>24.111111111111111</v>
      </c>
      <c r="L31" s="63">
        <f t="shared" ref="L31" si="28">AVERAGE(L4:L30)</f>
        <v>3.1481481481481484</v>
      </c>
      <c r="M31" s="63">
        <f t="shared" ref="M31" si="29">AVERAGE(M4:M30)</f>
        <v>0.33333333333333331</v>
      </c>
      <c r="N31" s="72">
        <f t="shared" ref="N31" si="30">AVERAGE(N4:N30)</f>
        <v>1.5555555555555556</v>
      </c>
      <c r="O31" s="64">
        <f t="shared" ref="O31" si="31">AVERAGE(O4:O30)</f>
        <v>45.074074074074076</v>
      </c>
      <c r="P31" s="57" t="s">
        <v>315</v>
      </c>
      <c r="Q31" s="72">
        <f t="shared" ref="Q31" si="32">AVERAGE(Q4:Q30)</f>
        <v>46.333333333333336</v>
      </c>
      <c r="R31" s="59" t="s">
        <v>315</v>
      </c>
      <c r="T31" s="72">
        <f t="shared" ref="T31" si="33">AVERAGE(T4:T30)</f>
        <v>2.1111111111111112</v>
      </c>
      <c r="U31" s="59" t="s">
        <v>315</v>
      </c>
      <c r="X31" s="72">
        <f t="shared" ref="X31" si="34">AVERAGE(X4:X30)</f>
        <v>0.37037037037037035</v>
      </c>
      <c r="Y31" s="59" t="s">
        <v>315</v>
      </c>
      <c r="Z31" s="72">
        <f t="shared" ref="Z31" si="35">AVERAGE(Z4:Z30)</f>
        <v>3.5185185185185186</v>
      </c>
      <c r="AA31" s="59" t="s">
        <v>315</v>
      </c>
      <c r="AB31" s="72">
        <f t="shared" ref="AB31" si="36">AVERAGE(AB4:AB30)</f>
        <v>2.2222222222222223</v>
      </c>
      <c r="AC31" s="59" t="s">
        <v>315</v>
      </c>
      <c r="AD31" s="72">
        <f t="shared" ref="AD31" si="37">AVERAGE(AD4:AD30)</f>
        <v>8.2962962962962958</v>
      </c>
      <c r="AE31" s="59" t="s">
        <v>315</v>
      </c>
      <c r="AF31" s="72">
        <f t="shared" ref="AF31" si="38">AVERAGE(AF4:AF30)</f>
        <v>0</v>
      </c>
      <c r="AG31" s="59" t="s">
        <v>315</v>
      </c>
      <c r="AH31" s="63">
        <f t="shared" ref="AH31" si="39">AVERAGE(AH4:AH30)</f>
        <v>0</v>
      </c>
      <c r="AI31" s="63">
        <f t="shared" ref="AI31" si="40">AVERAGE(AI4:AI30)</f>
        <v>0</v>
      </c>
      <c r="AJ31" s="63">
        <f t="shared" ref="AJ31" si="41">AVERAGE(AJ4:AJ30)</f>
        <v>0</v>
      </c>
      <c r="AK31" s="63">
        <f t="shared" ref="AK31" si="42">AVERAGE(AK4:AK30)</f>
        <v>3.7037037037037035E-2</v>
      </c>
      <c r="AL31" s="63">
        <f t="shared" ref="AL31" si="43">AVERAGE(AL4:AL30)</f>
        <v>0</v>
      </c>
      <c r="AM31" s="70">
        <f t="shared" ref="AM31" si="44">AVERAGE(AM4:AM30)</f>
        <v>3.7037037037037035E-2</v>
      </c>
      <c r="AN31" s="71" t="s">
        <v>315</v>
      </c>
      <c r="AO31" s="63">
        <f t="shared" ref="AO31" si="45">AVERAGE(AO4:AO30)</f>
        <v>2.9629629629629628</v>
      </c>
      <c r="AP31" s="4" t="s">
        <v>315</v>
      </c>
      <c r="AS31" s="63">
        <f t="shared" ref="AS31" si="46">AVERAGE(AS4:AS30)</f>
        <v>35.555555555555557</v>
      </c>
      <c r="AT31" s="70">
        <f t="shared" ref="AT31" si="47">AVERAGE(AT4:AT30)</f>
        <v>19.518518518518519</v>
      </c>
      <c r="AU31" s="63">
        <f t="shared" ref="AU31" si="48">AVERAGE(AU4:AU30)</f>
        <v>1.2222222222222223</v>
      </c>
      <c r="AV31" s="63">
        <f t="shared" ref="AV31" si="49">AVERAGE(AV4:AV30)</f>
        <v>3.3333333333333335</v>
      </c>
      <c r="AW31" s="63">
        <f t="shared" ref="AW31" si="50">AVERAGE(AW4:AW30)</f>
        <v>1.3333333333333333</v>
      </c>
      <c r="AX31" s="4" t="s">
        <v>315</v>
      </c>
      <c r="AZ31" s="63">
        <f t="shared" ref="AZ31:BA31" si="51">AVERAGE(AZ4:AZ30)</f>
        <v>44.185185185185183</v>
      </c>
      <c r="BA31" s="64">
        <f t="shared" si="51"/>
        <v>72.518518518518519</v>
      </c>
      <c r="BB31" s="57" t="s">
        <v>315</v>
      </c>
      <c r="BC31" s="64">
        <f t="shared" ref="BC31" si="52">AVERAGE(BC4:BC30)</f>
        <v>8.4444444444444446</v>
      </c>
      <c r="BD31" s="64">
        <v>44</v>
      </c>
      <c r="BE31" s="57" t="s">
        <v>315</v>
      </c>
      <c r="BF31" s="70">
        <f t="shared" ref="BF31" si="53">AVERAGE(BF4:BF30)</f>
        <v>2.925925925925926</v>
      </c>
      <c r="BG31" s="71" t="s">
        <v>315</v>
      </c>
      <c r="BH31" s="70">
        <f t="shared" ref="BH31" si="54">AVERAGE(BH4:BH30)</f>
        <v>2.8888888888888888</v>
      </c>
      <c r="BI31" s="71" t="s">
        <v>315</v>
      </c>
      <c r="BJ31" s="63">
        <f t="shared" ref="BJ31" si="55">AVERAGE(BJ4:BJ30)</f>
        <v>4.5185185185185182</v>
      </c>
      <c r="BL31" s="63">
        <f t="shared" ref="BL31" si="56">AVERAGE(BL4:BL30)</f>
        <v>9.2222222222222214</v>
      </c>
      <c r="BM31" s="63">
        <f t="shared" ref="BM31" si="57">AVERAGE(BM4:BM30)</f>
        <v>9.481481481481481</v>
      </c>
      <c r="BN31" s="63">
        <f t="shared" ref="BN31" si="58">AVERAGE(BN4:BN30)</f>
        <v>10.555555555555555</v>
      </c>
      <c r="BO31" s="63">
        <f t="shared" ref="BO31" si="59">AVERAGE(BO4:BO30)</f>
        <v>10.703703703703704</v>
      </c>
      <c r="BP31" s="63">
        <f t="shared" ref="BP31" si="60">AVERAGE(BP4:BP30)</f>
        <v>8.0740740740740744</v>
      </c>
      <c r="BQ31" s="63">
        <f t="shared" ref="BQ31" si="61">AVERAGE(BQ4:BQ30)</f>
        <v>54.444444444444443</v>
      </c>
      <c r="BR31" s="116">
        <f>COUNTIF(BR4:BR30,"NO")</f>
        <v>20</v>
      </c>
      <c r="BS31" s="116">
        <f t="shared" ref="BS31:BT31" si="62">COUNTIF(BS4:BS30,"NO")</f>
        <v>22</v>
      </c>
      <c r="BT31" s="116">
        <f t="shared" si="62"/>
        <v>15</v>
      </c>
      <c r="BV31" s="63">
        <f t="shared" ref="BV31" si="63">AVERAGE(BV4:BV30)</f>
        <v>2.3703703703703702</v>
      </c>
      <c r="BW31" s="63">
        <f t="shared" ref="BW31" si="64">AVERAGE(BW4:BW30)</f>
        <v>0</v>
      </c>
      <c r="BX31" s="63">
        <f>AVERAGE(BX4:BX30)</f>
        <v>0</v>
      </c>
    </row>
    <row r="32" spans="1:78" ht="41.15" customHeight="1" x14ac:dyDescent="0.35">
      <c r="A32" s="4">
        <f>COUNT(A4:A30)</f>
        <v>27</v>
      </c>
      <c r="F32" s="4" t="s">
        <v>27</v>
      </c>
      <c r="G32" s="4">
        <f>COUNTIF(G4:G30, "YES")</f>
        <v>27</v>
      </c>
      <c r="O32" s="58" t="s">
        <v>318</v>
      </c>
      <c r="P32" s="57">
        <f>COUNTIF(P4:P30,"FAIL")</f>
        <v>16</v>
      </c>
      <c r="Q32" s="58" t="s">
        <v>318</v>
      </c>
      <c r="R32" s="57">
        <f>COUNTIF(R4:R30,"FAIL")</f>
        <v>12</v>
      </c>
      <c r="S32" s="20">
        <f>COUNTIF(S4:S30,"FAIL")</f>
        <v>0</v>
      </c>
      <c r="T32" s="58" t="s">
        <v>318</v>
      </c>
      <c r="U32" s="59">
        <f>COUNTIF(U4:U30,"FAIL")</f>
        <v>2</v>
      </c>
      <c r="X32" s="58" t="s">
        <v>318</v>
      </c>
      <c r="Y32" s="59">
        <f>COUNTIF(Y4:Y30,"FAIL")</f>
        <v>1</v>
      </c>
      <c r="Z32" s="58" t="s">
        <v>318</v>
      </c>
      <c r="AA32" s="59">
        <f>COUNTIF(AA4:AA30,"FAIL")</f>
        <v>2</v>
      </c>
      <c r="AB32" s="58" t="s">
        <v>318</v>
      </c>
      <c r="AC32" s="59">
        <f>COUNTIF(AC4:AC30,"FAIL")</f>
        <v>3</v>
      </c>
      <c r="AD32" s="58" t="s">
        <v>318</v>
      </c>
      <c r="AE32" s="59">
        <f>COUNTIF(AE4:AE30,"FAIL")</f>
        <v>3</v>
      </c>
      <c r="AF32" s="58" t="s">
        <v>318</v>
      </c>
      <c r="AG32" s="59">
        <f>COUNTIF(AG4:AG30,"FAIL")</f>
        <v>0</v>
      </c>
      <c r="AM32" s="58" t="s">
        <v>318</v>
      </c>
      <c r="AN32" s="71">
        <f>COUNTIF(AN4:AN30,"FAIL")</f>
        <v>1</v>
      </c>
      <c r="AO32" s="58" t="s">
        <v>318</v>
      </c>
      <c r="AP32" s="71">
        <f>COUNTIF(AP4:AP30,"FAIL")</f>
        <v>6</v>
      </c>
      <c r="AW32" s="58" t="s">
        <v>318</v>
      </c>
      <c r="AX32" s="57">
        <f>COUNTIF(AX4:AX30,"FAIL")</f>
        <v>27</v>
      </c>
      <c r="AY32" s="57">
        <f>COUNTIF(AY4:AY30,"FAIL")</f>
        <v>19</v>
      </c>
      <c r="BA32" s="58" t="s">
        <v>318</v>
      </c>
      <c r="BB32" s="57">
        <f>COUNTIF(BB4:BB30,"FAIL")</f>
        <v>20</v>
      </c>
      <c r="BD32" s="58" t="s">
        <v>318</v>
      </c>
      <c r="BE32" s="57">
        <f>COUNTIF(BE4:BE30,"FAIL")</f>
        <v>4</v>
      </c>
      <c r="BF32" s="58" t="s">
        <v>318</v>
      </c>
      <c r="BG32" s="71">
        <f>COUNTIF(BG4:BG30,"FAIL")</f>
        <v>3</v>
      </c>
      <c r="BH32" s="58" t="s">
        <v>318</v>
      </c>
      <c r="BI32" s="71">
        <f>COUNTIF(BI4:BI30,"FAIL")</f>
        <v>3</v>
      </c>
      <c r="BK32" s="17">
        <f>COUNTIF(BK4:BK30,"FAIL")</f>
        <v>27</v>
      </c>
      <c r="BL32" s="39" t="s">
        <v>319</v>
      </c>
      <c r="BM32" s="16"/>
    </row>
    <row r="33" spans="8:66" ht="40" customHeight="1" x14ac:dyDescent="0.35">
      <c r="O33" s="58" t="s">
        <v>321</v>
      </c>
      <c r="P33" s="67">
        <f>P32/A32</f>
        <v>0.59259259259259256</v>
      </c>
      <c r="Q33" s="58" t="s">
        <v>321</v>
      </c>
      <c r="R33" s="67">
        <f>R32/A32</f>
        <v>0.44444444444444442</v>
      </c>
      <c r="S33" s="21">
        <f>S32/A32</f>
        <v>0</v>
      </c>
      <c r="T33" s="58" t="s">
        <v>321</v>
      </c>
      <c r="U33" s="78">
        <f>U32/A32</f>
        <v>7.407407407407407E-2</v>
      </c>
      <c r="X33" s="58" t="s">
        <v>321</v>
      </c>
      <c r="Y33" s="78">
        <f>Y32/A32</f>
        <v>3.7037037037037035E-2</v>
      </c>
      <c r="Z33" s="58" t="s">
        <v>321</v>
      </c>
      <c r="AA33" s="78">
        <f>AA32/A32</f>
        <v>7.407407407407407E-2</v>
      </c>
      <c r="AB33" s="58" t="s">
        <v>321</v>
      </c>
      <c r="AC33" s="78">
        <f>AC32/A32</f>
        <v>0.1111111111111111</v>
      </c>
      <c r="AD33" s="58" t="s">
        <v>321</v>
      </c>
      <c r="AE33" s="78">
        <f>AE32/A32</f>
        <v>0.1111111111111111</v>
      </c>
      <c r="AF33" s="58" t="s">
        <v>321</v>
      </c>
      <c r="AG33" s="78">
        <f>AG32/A32</f>
        <v>0</v>
      </c>
      <c r="AM33" s="58" t="s">
        <v>321</v>
      </c>
      <c r="AN33" s="112">
        <f>AN32/A32</f>
        <v>3.7037037037037035E-2</v>
      </c>
      <c r="AO33" s="58" t="s">
        <v>321</v>
      </c>
      <c r="AP33" s="112">
        <f>AP32/A32</f>
        <v>0.22222222222222221</v>
      </c>
      <c r="AW33" s="58" t="s">
        <v>321</v>
      </c>
      <c r="AX33" s="67">
        <f>AX32/A32</f>
        <v>1</v>
      </c>
      <c r="AY33" s="67">
        <f>AY32/A32</f>
        <v>0.70370370370370372</v>
      </c>
      <c r="BA33" s="58" t="s">
        <v>321</v>
      </c>
      <c r="BB33" s="67">
        <f>BB32/A32</f>
        <v>0.7407407407407407</v>
      </c>
      <c r="BD33" s="58" t="s">
        <v>321</v>
      </c>
      <c r="BE33" s="67">
        <f>BE32/9</f>
        <v>0.44444444444444442</v>
      </c>
      <c r="BF33" s="58" t="s">
        <v>321</v>
      </c>
      <c r="BG33" s="112">
        <f>BG32/A32</f>
        <v>0.1111111111111111</v>
      </c>
      <c r="BH33" s="58" t="s">
        <v>321</v>
      </c>
      <c r="BI33" s="112">
        <f>BI32/A32</f>
        <v>0.1111111111111111</v>
      </c>
      <c r="BK33" s="18">
        <f>BK32/A32</f>
        <v>1</v>
      </c>
      <c r="BL33" s="31" t="s">
        <v>322</v>
      </c>
      <c r="BM33" s="16"/>
      <c r="BN33" s="16"/>
    </row>
    <row r="34" spans="8:66" x14ac:dyDescent="0.35">
      <c r="H34" s="157" t="s">
        <v>1023</v>
      </c>
      <c r="I34" s="336"/>
      <c r="J34" s="336"/>
      <c r="K34" s="336"/>
      <c r="L34" s="336"/>
      <c r="M34" s="336"/>
      <c r="N34" s="336"/>
      <c r="O34" s="336"/>
      <c r="P34" s="158"/>
      <c r="Q34" s="183" t="s">
        <v>1024</v>
      </c>
      <c r="R34" s="185"/>
      <c r="S34" s="395" t="s">
        <v>1025</v>
      </c>
      <c r="T34" s="165" t="s">
        <v>1026</v>
      </c>
      <c r="U34" s="167"/>
      <c r="V34" s="386" t="s">
        <v>1027</v>
      </c>
      <c r="W34" s="387"/>
      <c r="X34" s="174" t="s">
        <v>1028</v>
      </c>
      <c r="Y34" s="175"/>
      <c r="Z34" s="175"/>
      <c r="AA34" s="176"/>
      <c r="AB34" s="165" t="s">
        <v>1029</v>
      </c>
      <c r="AC34" s="167"/>
      <c r="AD34" s="165" t="s">
        <v>1030</v>
      </c>
      <c r="AE34" s="167"/>
      <c r="AF34" s="165" t="s">
        <v>1031</v>
      </c>
      <c r="AG34" s="167"/>
      <c r="AH34" s="407" t="s">
        <v>674</v>
      </c>
      <c r="AI34" s="408"/>
      <c r="AJ34" s="408"/>
      <c r="AK34" s="408"/>
      <c r="AL34" s="408"/>
      <c r="AM34" s="408"/>
      <c r="AN34" s="408"/>
      <c r="AO34" s="408"/>
      <c r="AP34" s="409"/>
      <c r="AQ34" s="401" t="s">
        <v>1032</v>
      </c>
      <c r="AR34" s="260"/>
      <c r="AS34" s="165" t="s">
        <v>1033</v>
      </c>
      <c r="AT34" s="166"/>
      <c r="AU34" s="166"/>
      <c r="AV34" s="166"/>
      <c r="AW34" s="166"/>
      <c r="AX34" s="167"/>
      <c r="AY34" s="395" t="s">
        <v>1034</v>
      </c>
      <c r="AZ34" s="345" t="s">
        <v>1035</v>
      </c>
      <c r="BA34" s="346"/>
      <c r="BB34" s="347"/>
      <c r="BC34" s="402" t="s">
        <v>1036</v>
      </c>
      <c r="BD34" s="403"/>
      <c r="BE34" s="404"/>
      <c r="BF34" s="174" t="s">
        <v>1037</v>
      </c>
      <c r="BG34" s="175"/>
      <c r="BH34" s="175"/>
      <c r="BI34" s="176"/>
      <c r="BL34" s="330" t="s">
        <v>1038</v>
      </c>
      <c r="BM34" s="368"/>
      <c r="BN34" s="331"/>
    </row>
    <row r="35" spans="8:66" x14ac:dyDescent="0.35">
      <c r="H35" s="159"/>
      <c r="I35" s="337"/>
      <c r="J35" s="337"/>
      <c r="K35" s="337"/>
      <c r="L35" s="337"/>
      <c r="M35" s="337"/>
      <c r="N35" s="337"/>
      <c r="O35" s="337"/>
      <c r="P35" s="160"/>
      <c r="Q35" s="393"/>
      <c r="R35" s="394"/>
      <c r="S35" s="396"/>
      <c r="T35" s="168"/>
      <c r="U35" s="170"/>
      <c r="V35" s="388"/>
      <c r="W35" s="389"/>
      <c r="X35" s="177"/>
      <c r="Y35" s="178"/>
      <c r="Z35" s="178"/>
      <c r="AA35" s="179"/>
      <c r="AB35" s="168"/>
      <c r="AC35" s="170"/>
      <c r="AD35" s="168"/>
      <c r="AE35" s="170"/>
      <c r="AF35" s="168"/>
      <c r="AG35" s="170"/>
      <c r="AQ35" s="261"/>
      <c r="AR35" s="262"/>
      <c r="AS35" s="168"/>
      <c r="AT35" s="169"/>
      <c r="AU35" s="169"/>
      <c r="AV35" s="169"/>
      <c r="AW35" s="169"/>
      <c r="AX35" s="170"/>
      <c r="AY35" s="396"/>
      <c r="AZ35" s="348"/>
      <c r="BA35" s="349"/>
      <c r="BB35" s="350"/>
      <c r="BC35" s="399"/>
      <c r="BD35" s="405"/>
      <c r="BE35" s="400"/>
      <c r="BF35" s="177"/>
      <c r="BG35" s="178"/>
      <c r="BH35" s="178"/>
      <c r="BI35" s="179"/>
      <c r="BJ35" s="49">
        <f>AVERAGE(BJ4:BJ30)</f>
        <v>4.5185185185185182</v>
      </c>
      <c r="BK35" s="4" t="s">
        <v>334</v>
      </c>
      <c r="BL35" s="332"/>
      <c r="BM35" s="369"/>
      <c r="BN35" s="333"/>
    </row>
    <row r="36" spans="8:66" x14ac:dyDescent="0.35">
      <c r="H36" s="390"/>
      <c r="I36" s="391"/>
      <c r="J36" s="391"/>
      <c r="K36" s="391"/>
      <c r="L36" s="391"/>
      <c r="M36" s="391"/>
      <c r="N36" s="391"/>
      <c r="O36" s="391"/>
      <c r="P36" s="392"/>
      <c r="Q36" s="393"/>
      <c r="R36" s="394"/>
      <c r="S36" s="396"/>
      <c r="T36" s="168"/>
      <c r="U36" s="170"/>
      <c r="X36" s="177"/>
      <c r="Y36" s="178"/>
      <c r="Z36" s="178"/>
      <c r="AA36" s="179"/>
      <c r="AB36" s="168"/>
      <c r="AC36" s="170"/>
      <c r="AD36" s="168"/>
      <c r="AE36" s="170"/>
      <c r="AF36" s="168"/>
      <c r="AG36" s="170"/>
      <c r="AQ36" s="261"/>
      <c r="AR36" s="262"/>
      <c r="AS36" s="168"/>
      <c r="AT36" s="326"/>
      <c r="AU36" s="326"/>
      <c r="AV36" s="326"/>
      <c r="AW36" s="326"/>
      <c r="AX36" s="170"/>
      <c r="AY36" s="396"/>
      <c r="AZ36" s="348"/>
      <c r="BA36" s="349"/>
      <c r="BB36" s="350"/>
      <c r="BC36" s="399"/>
      <c r="BD36" s="405"/>
      <c r="BE36" s="400"/>
      <c r="BF36" s="177"/>
      <c r="BG36" s="178"/>
      <c r="BH36" s="178"/>
      <c r="BI36" s="179"/>
      <c r="BJ36" s="4">
        <f>_xlfn.MODE.SNGL(BJ4:BJ30)</f>
        <v>4</v>
      </c>
      <c r="BK36" s="4" t="s">
        <v>335</v>
      </c>
      <c r="BL36" s="332"/>
      <c r="BM36" s="369"/>
      <c r="BN36" s="333"/>
    </row>
    <row r="37" spans="8:66" x14ac:dyDescent="0.35">
      <c r="Q37" s="393"/>
      <c r="R37" s="394"/>
      <c r="S37" s="396"/>
      <c r="T37" s="168"/>
      <c r="U37" s="170"/>
      <c r="X37" s="177"/>
      <c r="Y37" s="178"/>
      <c r="Z37" s="178"/>
      <c r="AA37" s="179"/>
      <c r="AB37" s="168"/>
      <c r="AC37" s="170"/>
      <c r="AD37" s="168"/>
      <c r="AE37" s="170"/>
      <c r="AF37" s="168"/>
      <c r="AG37" s="170"/>
      <c r="AQ37" s="122"/>
      <c r="AR37" s="123"/>
      <c r="AS37" s="327"/>
      <c r="AT37" s="328"/>
      <c r="AU37" s="328"/>
      <c r="AV37" s="328"/>
      <c r="AW37" s="328"/>
      <c r="AX37" s="329"/>
      <c r="AY37" s="396"/>
      <c r="AZ37" s="348"/>
      <c r="BA37" s="349"/>
      <c r="BB37" s="350"/>
      <c r="BC37" s="399"/>
      <c r="BD37" s="405"/>
      <c r="BE37" s="400"/>
      <c r="BF37" s="177"/>
      <c r="BG37" s="178"/>
      <c r="BH37" s="178"/>
      <c r="BI37" s="179"/>
      <c r="BJ37" s="4">
        <f>MEDIAN(BJ4:BJ30)</f>
        <v>4</v>
      </c>
      <c r="BK37" s="4" t="s">
        <v>336</v>
      </c>
      <c r="BL37" s="332"/>
      <c r="BM37" s="369"/>
      <c r="BN37" s="333"/>
    </row>
    <row r="38" spans="8:66" x14ac:dyDescent="0.35">
      <c r="Q38" s="393"/>
      <c r="R38" s="394"/>
      <c r="S38" s="396"/>
      <c r="T38" s="168"/>
      <c r="U38" s="170"/>
      <c r="X38" s="180"/>
      <c r="Y38" s="181"/>
      <c r="Z38" s="181"/>
      <c r="AA38" s="182"/>
      <c r="AB38" s="168"/>
      <c r="AC38" s="170"/>
      <c r="AD38" s="168"/>
      <c r="AE38" s="170"/>
      <c r="AF38" s="168"/>
      <c r="AG38" s="170"/>
      <c r="AY38" s="396"/>
      <c r="AZ38" s="351"/>
      <c r="BA38" s="352"/>
      <c r="BB38" s="353"/>
      <c r="BC38" s="399"/>
      <c r="BD38" s="406"/>
      <c r="BE38" s="400"/>
      <c r="BF38" s="180"/>
      <c r="BG38" s="181"/>
      <c r="BH38" s="181"/>
      <c r="BI38" s="182"/>
      <c r="BL38" s="332"/>
      <c r="BM38" s="369"/>
      <c r="BN38" s="333"/>
    </row>
    <row r="39" spans="8:66" x14ac:dyDescent="0.35">
      <c r="Q39" s="393"/>
      <c r="R39" s="394"/>
      <c r="S39" s="396"/>
      <c r="T39" s="168"/>
      <c r="U39" s="170"/>
      <c r="AB39" s="168"/>
      <c r="AC39" s="170"/>
      <c r="AD39" s="168"/>
      <c r="AE39" s="170"/>
      <c r="AF39" s="171"/>
      <c r="AG39" s="173"/>
      <c r="AY39" s="396"/>
      <c r="BC39" s="327"/>
      <c r="BD39" s="328"/>
      <c r="BE39" s="329"/>
      <c r="BL39" s="332"/>
      <c r="BM39" s="370"/>
      <c r="BN39" s="333"/>
    </row>
    <row r="40" spans="8:66" x14ac:dyDescent="0.35">
      <c r="Q40" s="186"/>
      <c r="R40" s="188"/>
      <c r="S40" s="396"/>
      <c r="T40" s="168"/>
      <c r="U40" s="170"/>
      <c r="AB40" s="327"/>
      <c r="AC40" s="329"/>
      <c r="AD40" s="168"/>
      <c r="AE40" s="170"/>
      <c r="AY40" s="397"/>
      <c r="BL40" s="261"/>
      <c r="BM40" s="335"/>
      <c r="BN40" s="262"/>
    </row>
    <row r="41" spans="8:66" x14ac:dyDescent="0.35">
      <c r="S41" s="396"/>
      <c r="T41" s="399"/>
      <c r="U41" s="400"/>
      <c r="AD41" s="327"/>
      <c r="AE41" s="329"/>
      <c r="AY41" s="397"/>
      <c r="BL41" s="263"/>
      <c r="BM41" s="371"/>
      <c r="BN41" s="264"/>
    </row>
    <row r="42" spans="8:66" x14ac:dyDescent="0.35">
      <c r="S42" s="396"/>
      <c r="T42" s="399"/>
      <c r="U42" s="400"/>
      <c r="AY42" s="397"/>
    </row>
    <row r="43" spans="8:66" x14ac:dyDescent="0.35">
      <c r="S43" s="396"/>
      <c r="T43" s="327"/>
      <c r="U43" s="329"/>
      <c r="AY43" s="397"/>
    </row>
    <row r="44" spans="8:66" x14ac:dyDescent="0.35">
      <c r="S44" s="396"/>
      <c r="AY44" s="397"/>
    </row>
    <row r="45" spans="8:66" x14ac:dyDescent="0.35">
      <c r="S45" s="396"/>
      <c r="AY45" s="397"/>
    </row>
    <row r="46" spans="8:66" x14ac:dyDescent="0.35">
      <c r="S46" s="396"/>
      <c r="AY46" s="397"/>
    </row>
    <row r="47" spans="8:66" x14ac:dyDescent="0.35">
      <c r="S47" s="397"/>
      <c r="AY47" s="397"/>
    </row>
    <row r="48" spans="8:66" x14ac:dyDescent="0.35">
      <c r="S48" s="397"/>
      <c r="AY48" s="397"/>
    </row>
    <row r="49" spans="19:51" x14ac:dyDescent="0.35">
      <c r="S49" s="397"/>
      <c r="AY49" s="397"/>
    </row>
    <row r="50" spans="19:51" x14ac:dyDescent="0.35">
      <c r="S50" s="398"/>
      <c r="AY50" s="397"/>
    </row>
    <row r="51" spans="19:51" x14ac:dyDescent="0.35">
      <c r="AY51" s="397"/>
    </row>
    <row r="52" spans="19:51" x14ac:dyDescent="0.35">
      <c r="AY52" s="398"/>
    </row>
  </sheetData>
  <sortState xmlns:xlrd2="http://schemas.microsoft.com/office/spreadsheetml/2017/richdata2" ref="A4:BZ30">
    <sortCondition ref="C4:C30"/>
    <sortCondition ref="B4:B30"/>
  </sortState>
  <mergeCells count="40">
    <mergeCell ref="BC34:BE39"/>
    <mergeCell ref="BF34:BI38"/>
    <mergeCell ref="AH34:AP34"/>
    <mergeCell ref="BL34:BN41"/>
    <mergeCell ref="AY34:AY52"/>
    <mergeCell ref="X34:AA38"/>
    <mergeCell ref="AQ34:AR36"/>
    <mergeCell ref="AS34:AX37"/>
    <mergeCell ref="AZ34:BB38"/>
    <mergeCell ref="AF34:AG39"/>
    <mergeCell ref="AB34:AC40"/>
    <mergeCell ref="AD34:AE41"/>
    <mergeCell ref="V34:W35"/>
    <mergeCell ref="H34:P36"/>
    <mergeCell ref="Q34:R40"/>
    <mergeCell ref="S34:S50"/>
    <mergeCell ref="T34:U43"/>
    <mergeCell ref="BF1:BI1"/>
    <mergeCell ref="BF2:BI2"/>
    <mergeCell ref="Q2:R2"/>
    <mergeCell ref="T2:U2"/>
    <mergeCell ref="AZ2:BB2"/>
    <mergeCell ref="AZ1:BE1"/>
    <mergeCell ref="BC2:BE2"/>
    <mergeCell ref="H2:P2"/>
    <mergeCell ref="H1:U1"/>
    <mergeCell ref="BL2:BT2"/>
    <mergeCell ref="BJ2:BK2"/>
    <mergeCell ref="D2:E2"/>
    <mergeCell ref="AH2:AP2"/>
    <mergeCell ref="X1:AP1"/>
    <mergeCell ref="AQ2:AR2"/>
    <mergeCell ref="AS2:AX2"/>
    <mergeCell ref="AQ1:AY1"/>
    <mergeCell ref="V1:W1"/>
    <mergeCell ref="V2:W2"/>
    <mergeCell ref="AF2:AG2"/>
    <mergeCell ref="AB2:AC2"/>
    <mergeCell ref="AD2:AE2"/>
    <mergeCell ref="X2:AA2"/>
  </mergeCells>
  <conditionalFormatting sqref="BE4:CB4 A4:AZ8 BA4:BD30 BF5:CB27 BE5:BE30 A9:B9 D9:AZ9 A10:AZ30 BZ28:BZ29 BF28:BY30 CA28:CB30">
    <cfRule type="containsText" dxfId="3" priority="1" operator="containsText" text="FAIL">
      <formula>NOT(ISERROR(SEARCH("FAIL",A4)))</formula>
    </cfRule>
  </conditionalFormatting>
  <conditionalFormatting sqref="BE4:CC4 A4:AZ8 BA4:BD30 BF5:CC27 BE5:BE30 A9:B9 D9:AZ9 A10:AZ30 BZ28:BZ29 BF28:BY30 CA28:CC30">
    <cfRule type="containsText" dxfId="2" priority="2" operator="containsText" text="PASS">
      <formula>NOT(ISERROR(SEARCH("PASS",A4)))</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41"/>
  <sheetViews>
    <sheetView zoomScaleNormal="100" workbookViewId="0">
      <pane xSplit="7" ySplit="10" topLeftCell="H35" activePane="bottomRight" state="frozen"/>
      <selection pane="topRight" activeCell="I1" sqref="I1"/>
      <selection pane="bottomLeft" activeCell="A11" sqref="A11"/>
      <selection pane="bottomRight" activeCell="H1" sqref="H1:H1048576"/>
    </sheetView>
  </sheetViews>
  <sheetFormatPr defaultRowHeight="14.5" x14ac:dyDescent="0.35"/>
  <cols>
    <col min="2" max="2" width="12.1796875" bestFit="1" customWidth="1"/>
    <col min="3" max="3" width="10.7265625" bestFit="1" customWidth="1"/>
    <col min="4" max="4" width="20.54296875" bestFit="1" customWidth="1"/>
  </cols>
  <sheetData>
    <row r="1" spans="1:63" x14ac:dyDescent="0.35">
      <c r="A1" t="s">
        <v>24</v>
      </c>
      <c r="B1" t="s">
        <v>25</v>
      </c>
      <c r="C1" t="s">
        <v>26</v>
      </c>
      <c r="D1" t="s">
        <v>27</v>
      </c>
      <c r="E1" t="s">
        <v>64</v>
      </c>
      <c r="F1" t="s">
        <v>65</v>
      </c>
      <c r="G1" t="s">
        <v>66</v>
      </c>
      <c r="H1" t="s">
        <v>1039</v>
      </c>
      <c r="I1" t="s">
        <v>346</v>
      </c>
      <c r="J1" t="s">
        <v>1040</v>
      </c>
      <c r="K1" t="s">
        <v>878</v>
      </c>
      <c r="L1" t="s">
        <v>349</v>
      </c>
      <c r="M1" t="s">
        <v>352</v>
      </c>
      <c r="N1" t="s">
        <v>353</v>
      </c>
      <c r="O1" t="s">
        <v>354</v>
      </c>
      <c r="P1" t="s">
        <v>866</v>
      </c>
      <c r="Q1" t="s">
        <v>356</v>
      </c>
      <c r="R1" t="s">
        <v>1041</v>
      </c>
      <c r="S1" t="s">
        <v>806</v>
      </c>
      <c r="T1" t="s">
        <v>1042</v>
      </c>
      <c r="U1" t="s">
        <v>369</v>
      </c>
      <c r="V1" t="s">
        <v>1043</v>
      </c>
      <c r="W1" t="s">
        <v>1044</v>
      </c>
      <c r="X1" t="s">
        <v>362</v>
      </c>
      <c r="Y1" t="s">
        <v>1045</v>
      </c>
      <c r="Z1" t="s">
        <v>364</v>
      </c>
      <c r="AA1" t="s">
        <v>1046</v>
      </c>
      <c r="AB1" t="s">
        <v>1047</v>
      </c>
      <c r="AC1" t="s">
        <v>807</v>
      </c>
      <c r="AD1" t="s">
        <v>339</v>
      </c>
      <c r="AE1" t="s">
        <v>338</v>
      </c>
      <c r="AF1" t="s">
        <v>1048</v>
      </c>
      <c r="AG1" t="s">
        <v>1049</v>
      </c>
      <c r="AH1" t="s">
        <v>358</v>
      </c>
      <c r="AI1" t="s">
        <v>1050</v>
      </c>
      <c r="AJ1" t="s">
        <v>1051</v>
      </c>
      <c r="AK1" t="s">
        <v>343</v>
      </c>
      <c r="AL1" t="s">
        <v>1052</v>
      </c>
      <c r="AM1" t="s">
        <v>1053</v>
      </c>
      <c r="AN1" t="s">
        <v>1054</v>
      </c>
      <c r="AO1" t="s">
        <v>1055</v>
      </c>
      <c r="AP1" t="s">
        <v>1056</v>
      </c>
      <c r="AQ1" t="s">
        <v>1057</v>
      </c>
      <c r="AR1" t="s">
        <v>1058</v>
      </c>
      <c r="AS1" t="s">
        <v>61</v>
      </c>
      <c r="AT1" t="s">
        <v>1059</v>
      </c>
      <c r="AU1" t="s">
        <v>1060</v>
      </c>
      <c r="AV1" t="s">
        <v>1061</v>
      </c>
      <c r="AW1" t="s">
        <v>1062</v>
      </c>
      <c r="AX1" t="s">
        <v>62</v>
      </c>
      <c r="AY1" t="s">
        <v>1063</v>
      </c>
      <c r="AZ1" t="s">
        <v>1064</v>
      </c>
      <c r="BA1" t="s">
        <v>872</v>
      </c>
      <c r="BB1" t="s">
        <v>874</v>
      </c>
      <c r="BC1" t="s">
        <v>71</v>
      </c>
      <c r="BD1" t="s">
        <v>72</v>
      </c>
      <c r="BE1" t="s">
        <v>873</v>
      </c>
      <c r="BF1" t="s">
        <v>67</v>
      </c>
      <c r="BG1" t="s">
        <v>68</v>
      </c>
      <c r="BH1" t="s">
        <v>69</v>
      </c>
      <c r="BI1" t="s">
        <v>70</v>
      </c>
      <c r="BJ1" t="s">
        <v>77</v>
      </c>
      <c r="BK1" t="s">
        <v>78</v>
      </c>
    </row>
    <row r="2" spans="1:63" x14ac:dyDescent="0.35">
      <c r="A2">
        <v>31</v>
      </c>
      <c r="B2" t="s">
        <v>1065</v>
      </c>
      <c r="C2">
        <v>24</v>
      </c>
      <c r="D2" t="s">
        <v>82</v>
      </c>
      <c r="E2" t="s">
        <v>1066</v>
      </c>
      <c r="F2" s="1">
        <v>45372.4784953704</v>
      </c>
      <c r="G2" s="1">
        <v>45372.4784953704</v>
      </c>
      <c r="H2">
        <v>0</v>
      </c>
      <c r="I2">
        <v>0</v>
      </c>
      <c r="J2">
        <v>0</v>
      </c>
      <c r="K2">
        <v>0</v>
      </c>
      <c r="L2">
        <v>0</v>
      </c>
      <c r="M2">
        <v>0</v>
      </c>
      <c r="N2">
        <v>0</v>
      </c>
      <c r="O2">
        <v>45</v>
      </c>
      <c r="P2">
        <v>0</v>
      </c>
      <c r="Q2">
        <v>0</v>
      </c>
      <c r="R2">
        <v>0</v>
      </c>
      <c r="S2">
        <v>0</v>
      </c>
      <c r="T2">
        <v>0</v>
      </c>
      <c r="U2">
        <v>0</v>
      </c>
      <c r="V2">
        <v>0</v>
      </c>
      <c r="W2">
        <v>12</v>
      </c>
      <c r="X2">
        <v>4</v>
      </c>
      <c r="Y2">
        <v>0</v>
      </c>
      <c r="Z2">
        <v>0</v>
      </c>
      <c r="AA2">
        <v>0</v>
      </c>
      <c r="AB2">
        <v>0</v>
      </c>
      <c r="AC2">
        <v>100</v>
      </c>
      <c r="AD2">
        <v>0</v>
      </c>
      <c r="AE2">
        <v>57</v>
      </c>
      <c r="AF2">
        <v>12</v>
      </c>
      <c r="AG2">
        <v>100</v>
      </c>
      <c r="AH2">
        <v>0</v>
      </c>
      <c r="AI2">
        <v>0</v>
      </c>
      <c r="AJ2">
        <v>0</v>
      </c>
      <c r="AK2">
        <v>2</v>
      </c>
      <c r="AL2">
        <v>0</v>
      </c>
      <c r="AM2">
        <v>0</v>
      </c>
      <c r="AN2">
        <v>24</v>
      </c>
      <c r="AO2" t="s">
        <v>86</v>
      </c>
      <c r="AP2">
        <v>6</v>
      </c>
      <c r="AQ2">
        <v>4</v>
      </c>
      <c r="AR2">
        <v>0</v>
      </c>
      <c r="AS2" t="s">
        <v>1067</v>
      </c>
      <c r="AT2">
        <v>2</v>
      </c>
      <c r="AU2">
        <v>0</v>
      </c>
      <c r="AV2">
        <v>0</v>
      </c>
      <c r="AW2">
        <v>0</v>
      </c>
      <c r="AX2" t="s">
        <v>1065</v>
      </c>
      <c r="AY2">
        <v>0</v>
      </c>
      <c r="AZ2" t="s">
        <v>409</v>
      </c>
      <c r="BA2">
        <v>0</v>
      </c>
      <c r="BB2" t="s">
        <v>86</v>
      </c>
      <c r="BC2" t="s">
        <v>86</v>
      </c>
      <c r="BD2" t="s">
        <v>86</v>
      </c>
      <c r="BE2">
        <v>0</v>
      </c>
      <c r="BF2">
        <v>35</v>
      </c>
      <c r="BG2">
        <v>40</v>
      </c>
      <c r="BH2">
        <v>20</v>
      </c>
      <c r="BI2">
        <v>40</v>
      </c>
      <c r="BJ2">
        <v>-3.97811710639589</v>
      </c>
      <c r="BK2">
        <v>50.473246276516797</v>
      </c>
    </row>
    <row r="3" spans="1:63" x14ac:dyDescent="0.35">
      <c r="A3">
        <v>23</v>
      </c>
      <c r="B3" t="s">
        <v>1068</v>
      </c>
      <c r="C3">
        <v>5</v>
      </c>
      <c r="D3" t="s">
        <v>82</v>
      </c>
      <c r="E3" t="s">
        <v>1069</v>
      </c>
      <c r="F3" s="1">
        <v>45372.426168981503</v>
      </c>
      <c r="G3" s="2">
        <v>45393.567553240697</v>
      </c>
      <c r="H3">
        <v>3</v>
      </c>
      <c r="I3">
        <v>0</v>
      </c>
      <c r="J3">
        <v>0</v>
      </c>
      <c r="K3">
        <v>0</v>
      </c>
      <c r="L3">
        <v>0</v>
      </c>
      <c r="M3">
        <v>0</v>
      </c>
      <c r="N3">
        <v>0</v>
      </c>
      <c r="O3">
        <v>3</v>
      </c>
      <c r="P3">
        <v>0</v>
      </c>
      <c r="Q3">
        <v>0</v>
      </c>
      <c r="R3">
        <v>0</v>
      </c>
      <c r="S3">
        <v>0</v>
      </c>
      <c r="T3">
        <v>0</v>
      </c>
      <c r="U3">
        <v>0</v>
      </c>
      <c r="V3">
        <v>0</v>
      </c>
      <c r="W3">
        <v>3</v>
      </c>
      <c r="X3">
        <v>2</v>
      </c>
      <c r="Y3">
        <v>0</v>
      </c>
      <c r="Z3">
        <v>0</v>
      </c>
      <c r="AA3">
        <v>0</v>
      </c>
      <c r="AB3">
        <v>0</v>
      </c>
      <c r="AC3">
        <v>65</v>
      </c>
      <c r="AD3">
        <v>0</v>
      </c>
      <c r="AE3">
        <v>9</v>
      </c>
      <c r="AF3">
        <v>3</v>
      </c>
      <c r="AG3">
        <v>95</v>
      </c>
      <c r="AH3">
        <v>0</v>
      </c>
      <c r="AI3">
        <v>0</v>
      </c>
      <c r="AJ3">
        <v>0</v>
      </c>
      <c r="AK3">
        <v>0</v>
      </c>
      <c r="AL3">
        <v>0</v>
      </c>
      <c r="AM3">
        <v>0</v>
      </c>
      <c r="AN3">
        <v>5</v>
      </c>
      <c r="AO3" t="s">
        <v>82</v>
      </c>
      <c r="AP3">
        <v>45</v>
      </c>
      <c r="AQ3">
        <v>6</v>
      </c>
      <c r="AR3">
        <v>1</v>
      </c>
      <c r="AS3" t="s">
        <v>1070</v>
      </c>
      <c r="AT3">
        <v>100</v>
      </c>
      <c r="AU3">
        <v>0</v>
      </c>
      <c r="AV3">
        <v>0</v>
      </c>
      <c r="AW3">
        <v>0</v>
      </c>
      <c r="AX3" t="s">
        <v>1068</v>
      </c>
      <c r="AY3">
        <v>0</v>
      </c>
      <c r="AZ3" t="s">
        <v>229</v>
      </c>
      <c r="BA3">
        <v>0</v>
      </c>
      <c r="BB3" t="s">
        <v>86</v>
      </c>
      <c r="BC3" t="s">
        <v>86</v>
      </c>
      <c r="BD3" t="s">
        <v>82</v>
      </c>
      <c r="BE3">
        <v>0</v>
      </c>
      <c r="BF3">
        <v>6</v>
      </c>
      <c r="BG3">
        <v>27</v>
      </c>
      <c r="BH3">
        <v>18</v>
      </c>
      <c r="BI3">
        <v>12</v>
      </c>
      <c r="BJ3">
        <v>-3.9588117279335102</v>
      </c>
      <c r="BK3">
        <v>50.500229463836398</v>
      </c>
    </row>
    <row r="4" spans="1:63" x14ac:dyDescent="0.35">
      <c r="A4">
        <v>10</v>
      </c>
      <c r="B4" t="s">
        <v>1071</v>
      </c>
      <c r="C4">
        <v>5</v>
      </c>
      <c r="D4" t="s">
        <v>82</v>
      </c>
      <c r="E4" t="s">
        <v>1072</v>
      </c>
      <c r="F4" s="1">
        <v>45370.597847222198</v>
      </c>
      <c r="G4" s="2">
        <v>45393.567604305601</v>
      </c>
      <c r="H4">
        <v>25</v>
      </c>
      <c r="I4">
        <v>2</v>
      </c>
      <c r="J4">
        <v>0</v>
      </c>
      <c r="K4">
        <v>3</v>
      </c>
      <c r="L4">
        <v>0</v>
      </c>
      <c r="M4">
        <v>1</v>
      </c>
      <c r="N4">
        <v>0</v>
      </c>
      <c r="O4">
        <v>10</v>
      </c>
      <c r="P4">
        <v>0</v>
      </c>
      <c r="Q4">
        <v>0</v>
      </c>
      <c r="R4">
        <v>0</v>
      </c>
      <c r="S4">
        <v>0</v>
      </c>
      <c r="T4">
        <v>5</v>
      </c>
      <c r="U4">
        <v>0</v>
      </c>
      <c r="V4">
        <v>0</v>
      </c>
      <c r="W4">
        <v>0</v>
      </c>
      <c r="X4">
        <v>0</v>
      </c>
      <c r="Y4">
        <v>0</v>
      </c>
      <c r="Z4">
        <v>0</v>
      </c>
      <c r="AA4">
        <v>0</v>
      </c>
      <c r="AB4">
        <v>0</v>
      </c>
      <c r="AC4">
        <v>25</v>
      </c>
      <c r="AD4">
        <v>0</v>
      </c>
      <c r="AE4">
        <v>46</v>
      </c>
      <c r="AF4">
        <v>15</v>
      </c>
      <c r="AG4">
        <v>80</v>
      </c>
      <c r="AH4">
        <v>0</v>
      </c>
      <c r="AI4">
        <v>5</v>
      </c>
      <c r="AJ4">
        <v>0</v>
      </c>
      <c r="AK4">
        <v>0</v>
      </c>
      <c r="AL4">
        <v>20</v>
      </c>
      <c r="AM4">
        <v>20</v>
      </c>
      <c r="AN4">
        <v>5</v>
      </c>
      <c r="AO4" t="s">
        <v>86</v>
      </c>
      <c r="AP4">
        <v>35</v>
      </c>
      <c r="AQ4">
        <v>0</v>
      </c>
      <c r="AR4">
        <v>20</v>
      </c>
      <c r="AS4" t="s">
        <v>1073</v>
      </c>
      <c r="AT4">
        <v>0</v>
      </c>
      <c r="AU4">
        <v>100</v>
      </c>
      <c r="AV4">
        <v>15</v>
      </c>
      <c r="AW4">
        <v>20</v>
      </c>
      <c r="AX4" t="s">
        <v>1071</v>
      </c>
      <c r="AY4">
        <v>0</v>
      </c>
      <c r="AZ4" t="s">
        <v>229</v>
      </c>
      <c r="BA4">
        <v>0</v>
      </c>
      <c r="BB4" t="s">
        <v>86</v>
      </c>
      <c r="BC4" t="s">
        <v>86</v>
      </c>
      <c r="BD4" t="s">
        <v>82</v>
      </c>
      <c r="BE4">
        <v>100</v>
      </c>
      <c r="BF4">
        <v>10</v>
      </c>
      <c r="BG4">
        <v>5</v>
      </c>
      <c r="BH4">
        <v>15</v>
      </c>
      <c r="BI4">
        <v>10</v>
      </c>
      <c r="BJ4">
        <v>-3.89172198069538</v>
      </c>
      <c r="BK4">
        <v>50.516197207488503</v>
      </c>
    </row>
    <row r="5" spans="1:63" x14ac:dyDescent="0.35">
      <c r="A5">
        <v>13</v>
      </c>
      <c r="B5" t="s">
        <v>1074</v>
      </c>
      <c r="C5">
        <v>22</v>
      </c>
      <c r="D5" t="s">
        <v>82</v>
      </c>
      <c r="E5" t="s">
        <v>1075</v>
      </c>
      <c r="F5" s="1">
        <v>45370.644872685203</v>
      </c>
      <c r="G5" s="1">
        <v>45370.644872685203</v>
      </c>
      <c r="H5">
        <v>3</v>
      </c>
      <c r="I5">
        <v>70</v>
      </c>
      <c r="J5">
        <v>0</v>
      </c>
      <c r="K5">
        <v>0</v>
      </c>
      <c r="L5">
        <v>0</v>
      </c>
      <c r="M5">
        <v>0</v>
      </c>
      <c r="N5">
        <v>2</v>
      </c>
      <c r="O5">
        <v>3</v>
      </c>
      <c r="P5">
        <v>0</v>
      </c>
      <c r="Q5">
        <v>0</v>
      </c>
      <c r="R5">
        <v>0</v>
      </c>
      <c r="S5">
        <v>0</v>
      </c>
      <c r="T5">
        <v>0</v>
      </c>
      <c r="U5">
        <v>0</v>
      </c>
      <c r="V5">
        <v>0</v>
      </c>
      <c r="W5">
        <v>0</v>
      </c>
      <c r="X5">
        <v>0</v>
      </c>
      <c r="Y5">
        <v>0</v>
      </c>
      <c r="Z5">
        <v>0</v>
      </c>
      <c r="AA5">
        <v>0</v>
      </c>
      <c r="AB5">
        <v>0</v>
      </c>
      <c r="AC5">
        <v>0</v>
      </c>
      <c r="AD5">
        <v>0</v>
      </c>
      <c r="AE5">
        <v>78</v>
      </c>
      <c r="AF5">
        <v>70</v>
      </c>
      <c r="AG5">
        <v>14</v>
      </c>
      <c r="AH5">
        <v>0</v>
      </c>
      <c r="AI5">
        <v>0</v>
      </c>
      <c r="AJ5">
        <v>0</v>
      </c>
      <c r="AK5">
        <v>100</v>
      </c>
      <c r="AL5">
        <v>2</v>
      </c>
      <c r="AM5">
        <v>2</v>
      </c>
      <c r="AN5">
        <v>22</v>
      </c>
      <c r="AO5" t="s">
        <v>82</v>
      </c>
      <c r="AP5">
        <v>14</v>
      </c>
      <c r="AQ5">
        <v>0</v>
      </c>
      <c r="AR5">
        <v>0</v>
      </c>
      <c r="AS5" t="s">
        <v>1076</v>
      </c>
      <c r="AT5">
        <v>100</v>
      </c>
      <c r="AU5">
        <v>0</v>
      </c>
      <c r="AV5">
        <v>0</v>
      </c>
      <c r="AW5">
        <v>2</v>
      </c>
      <c r="AX5" t="s">
        <v>1074</v>
      </c>
      <c r="AY5">
        <v>0</v>
      </c>
      <c r="AZ5" t="s">
        <v>409</v>
      </c>
      <c r="BA5">
        <v>2</v>
      </c>
      <c r="BB5" t="s">
        <v>82</v>
      </c>
      <c r="BC5" t="s">
        <v>86</v>
      </c>
      <c r="BD5" t="s">
        <v>86</v>
      </c>
      <c r="BE5">
        <v>100</v>
      </c>
      <c r="BF5">
        <v>2</v>
      </c>
      <c r="BG5">
        <v>2</v>
      </c>
      <c r="BH5">
        <v>2</v>
      </c>
      <c r="BI5">
        <v>3</v>
      </c>
      <c r="BJ5">
        <v>-3.9739374996020902</v>
      </c>
      <c r="BK5">
        <v>50.450919625055398</v>
      </c>
    </row>
    <row r="6" spans="1:63" x14ac:dyDescent="0.35">
      <c r="A6">
        <v>24</v>
      </c>
      <c r="B6" t="s">
        <v>1077</v>
      </c>
      <c r="C6">
        <v>12</v>
      </c>
      <c r="D6" t="s">
        <v>82</v>
      </c>
      <c r="E6" t="s">
        <v>1078</v>
      </c>
      <c r="F6" s="1">
        <v>45372.440115740697</v>
      </c>
      <c r="G6" s="1">
        <v>45372.440115740697</v>
      </c>
      <c r="H6">
        <v>1</v>
      </c>
      <c r="I6">
        <v>0</v>
      </c>
      <c r="J6">
        <v>0</v>
      </c>
      <c r="K6">
        <v>0</v>
      </c>
      <c r="L6">
        <v>0</v>
      </c>
      <c r="M6">
        <v>0</v>
      </c>
      <c r="N6">
        <v>0</v>
      </c>
      <c r="O6">
        <v>18</v>
      </c>
      <c r="P6">
        <v>0</v>
      </c>
      <c r="Q6">
        <v>0</v>
      </c>
      <c r="R6">
        <v>0</v>
      </c>
      <c r="S6">
        <v>0</v>
      </c>
      <c r="T6">
        <v>0</v>
      </c>
      <c r="U6">
        <v>0</v>
      </c>
      <c r="V6">
        <v>0</v>
      </c>
      <c r="W6">
        <v>3</v>
      </c>
      <c r="X6">
        <v>5</v>
      </c>
      <c r="Y6">
        <v>0</v>
      </c>
      <c r="Z6">
        <v>0</v>
      </c>
      <c r="AA6">
        <v>0</v>
      </c>
      <c r="AB6">
        <v>0</v>
      </c>
      <c r="AC6">
        <v>45</v>
      </c>
      <c r="AD6">
        <v>0</v>
      </c>
      <c r="AE6">
        <v>23</v>
      </c>
      <c r="AF6">
        <v>4</v>
      </c>
      <c r="AG6">
        <v>60</v>
      </c>
      <c r="AH6">
        <v>0</v>
      </c>
      <c r="AI6">
        <v>0</v>
      </c>
      <c r="AJ6">
        <v>0</v>
      </c>
      <c r="AK6">
        <v>0</v>
      </c>
      <c r="AL6">
        <v>0</v>
      </c>
      <c r="AM6">
        <v>0</v>
      </c>
      <c r="AN6">
        <v>12</v>
      </c>
      <c r="AO6" t="s">
        <v>82</v>
      </c>
      <c r="AP6">
        <v>30</v>
      </c>
      <c r="AQ6">
        <v>5</v>
      </c>
      <c r="AR6">
        <v>7</v>
      </c>
      <c r="AS6" t="s">
        <v>1079</v>
      </c>
      <c r="AT6">
        <v>90</v>
      </c>
      <c r="AU6">
        <v>0</v>
      </c>
      <c r="AV6">
        <v>0</v>
      </c>
      <c r="AW6">
        <v>0</v>
      </c>
      <c r="AX6" t="s">
        <v>1077</v>
      </c>
      <c r="AY6">
        <v>1</v>
      </c>
      <c r="AZ6" t="s">
        <v>229</v>
      </c>
      <c r="BA6">
        <v>0</v>
      </c>
      <c r="BB6" t="s">
        <v>86</v>
      </c>
      <c r="BC6" t="s">
        <v>86</v>
      </c>
      <c r="BD6" t="s">
        <v>86</v>
      </c>
      <c r="BE6">
        <v>0</v>
      </c>
      <c r="BF6">
        <v>5</v>
      </c>
      <c r="BG6">
        <v>15</v>
      </c>
      <c r="BH6">
        <v>18</v>
      </c>
      <c r="BI6">
        <v>12</v>
      </c>
      <c r="BJ6">
        <v>-3.9560806221960201</v>
      </c>
      <c r="BK6">
        <v>50.495781861015701</v>
      </c>
    </row>
    <row r="7" spans="1:63" x14ac:dyDescent="0.35">
      <c r="A7">
        <v>29</v>
      </c>
      <c r="B7" t="s">
        <v>1080</v>
      </c>
      <c r="C7">
        <v>15</v>
      </c>
      <c r="D7" t="s">
        <v>82</v>
      </c>
      <c r="E7" t="s">
        <v>1081</v>
      </c>
      <c r="F7" s="1">
        <v>45371.4690625</v>
      </c>
      <c r="G7" s="1">
        <v>45371.469386574099</v>
      </c>
      <c r="H7">
        <v>2</v>
      </c>
      <c r="I7">
        <v>8</v>
      </c>
      <c r="J7">
        <v>0</v>
      </c>
      <c r="K7">
        <v>0</v>
      </c>
      <c r="L7">
        <v>2</v>
      </c>
      <c r="M7">
        <v>0</v>
      </c>
      <c r="N7">
        <v>0</v>
      </c>
      <c r="O7">
        <v>8</v>
      </c>
      <c r="P7">
        <v>0</v>
      </c>
      <c r="Q7">
        <v>0</v>
      </c>
      <c r="R7">
        <v>0</v>
      </c>
      <c r="S7">
        <v>0</v>
      </c>
      <c r="T7">
        <v>0</v>
      </c>
      <c r="U7">
        <v>0</v>
      </c>
      <c r="V7">
        <v>0</v>
      </c>
      <c r="W7">
        <v>15</v>
      </c>
      <c r="X7">
        <v>6</v>
      </c>
      <c r="Y7">
        <v>0</v>
      </c>
      <c r="Z7">
        <v>0</v>
      </c>
      <c r="AA7">
        <v>0</v>
      </c>
      <c r="AB7">
        <v>0</v>
      </c>
      <c r="AC7">
        <v>75</v>
      </c>
      <c r="AD7">
        <v>0</v>
      </c>
      <c r="AE7">
        <v>37</v>
      </c>
      <c r="AF7">
        <v>25</v>
      </c>
      <c r="AG7">
        <v>95</v>
      </c>
      <c r="AH7">
        <v>0</v>
      </c>
      <c r="AI7">
        <v>0</v>
      </c>
      <c r="AJ7">
        <v>0</v>
      </c>
      <c r="AK7">
        <v>2</v>
      </c>
      <c r="AL7">
        <v>0</v>
      </c>
      <c r="AM7">
        <v>0</v>
      </c>
      <c r="AN7">
        <v>15</v>
      </c>
      <c r="AO7" t="s">
        <v>82</v>
      </c>
      <c r="AP7">
        <v>12</v>
      </c>
      <c r="AQ7">
        <v>6</v>
      </c>
      <c r="AR7">
        <v>0</v>
      </c>
      <c r="AS7" t="s">
        <v>1082</v>
      </c>
      <c r="AT7">
        <v>4</v>
      </c>
      <c r="AU7">
        <v>0</v>
      </c>
      <c r="AV7">
        <v>0</v>
      </c>
      <c r="AW7">
        <v>0</v>
      </c>
      <c r="AX7" t="s">
        <v>1080</v>
      </c>
      <c r="AY7">
        <v>2</v>
      </c>
      <c r="AZ7" t="s">
        <v>229</v>
      </c>
      <c r="BA7">
        <v>4</v>
      </c>
      <c r="BB7" t="s">
        <v>86</v>
      </c>
      <c r="BC7" t="s">
        <v>86</v>
      </c>
      <c r="BD7" t="s">
        <v>86</v>
      </c>
      <c r="BE7">
        <v>5</v>
      </c>
      <c r="BF7">
        <v>20</v>
      </c>
      <c r="BG7">
        <v>10</v>
      </c>
      <c r="BH7">
        <v>30</v>
      </c>
      <c r="BI7">
        <v>40</v>
      </c>
      <c r="BJ7">
        <v>-3.8962764697285999</v>
      </c>
      <c r="BK7">
        <v>50.454435193936398</v>
      </c>
    </row>
    <row r="8" spans="1:63" x14ac:dyDescent="0.35">
      <c r="A8">
        <v>28</v>
      </c>
      <c r="B8" t="s">
        <v>1083</v>
      </c>
      <c r="C8">
        <v>25</v>
      </c>
      <c r="D8" t="s">
        <v>82</v>
      </c>
      <c r="E8" t="s">
        <v>1084</v>
      </c>
      <c r="F8" s="1">
        <v>45371.434814814798</v>
      </c>
      <c r="G8" s="1">
        <v>45371.434814814798</v>
      </c>
      <c r="H8">
        <v>0</v>
      </c>
      <c r="I8">
        <v>7</v>
      </c>
      <c r="J8">
        <v>0</v>
      </c>
      <c r="K8">
        <v>0</v>
      </c>
      <c r="L8">
        <v>0</v>
      </c>
      <c r="M8">
        <v>0</v>
      </c>
      <c r="N8">
        <v>0</v>
      </c>
      <c r="O8">
        <v>4</v>
      </c>
      <c r="P8">
        <v>0</v>
      </c>
      <c r="Q8">
        <v>0</v>
      </c>
      <c r="R8">
        <v>0</v>
      </c>
      <c r="S8">
        <v>0</v>
      </c>
      <c r="T8">
        <v>0</v>
      </c>
      <c r="U8">
        <v>0</v>
      </c>
      <c r="V8">
        <v>0</v>
      </c>
      <c r="W8">
        <v>3</v>
      </c>
      <c r="X8">
        <v>2</v>
      </c>
      <c r="Y8">
        <v>0</v>
      </c>
      <c r="Z8">
        <v>0</v>
      </c>
      <c r="AA8">
        <v>0</v>
      </c>
      <c r="AB8">
        <v>0</v>
      </c>
      <c r="AC8">
        <v>85</v>
      </c>
      <c r="AD8">
        <v>0</v>
      </c>
      <c r="AE8">
        <v>15</v>
      </c>
      <c r="AF8">
        <v>10</v>
      </c>
      <c r="AG8">
        <v>90</v>
      </c>
      <c r="AH8">
        <v>0</v>
      </c>
      <c r="AI8">
        <v>0</v>
      </c>
      <c r="AJ8">
        <v>0</v>
      </c>
      <c r="AK8">
        <v>0</v>
      </c>
      <c r="AL8">
        <v>0</v>
      </c>
      <c r="AM8">
        <v>0</v>
      </c>
      <c r="AN8">
        <v>25</v>
      </c>
      <c r="AO8" t="s">
        <v>82</v>
      </c>
      <c r="AP8">
        <v>5</v>
      </c>
      <c r="AQ8">
        <v>2</v>
      </c>
      <c r="AR8">
        <v>1</v>
      </c>
      <c r="AS8" t="s">
        <v>1085</v>
      </c>
      <c r="AT8">
        <v>0</v>
      </c>
      <c r="AU8">
        <v>0</v>
      </c>
      <c r="AV8">
        <v>0</v>
      </c>
      <c r="AW8">
        <v>0</v>
      </c>
      <c r="AX8" t="s">
        <v>1083</v>
      </c>
      <c r="AY8">
        <v>1</v>
      </c>
      <c r="AZ8" t="s">
        <v>229</v>
      </c>
      <c r="BA8">
        <v>6</v>
      </c>
      <c r="BB8" t="s">
        <v>86</v>
      </c>
      <c r="BC8" t="s">
        <v>86</v>
      </c>
      <c r="BD8" t="s">
        <v>86</v>
      </c>
      <c r="BE8">
        <v>0</v>
      </c>
      <c r="BF8">
        <v>35</v>
      </c>
      <c r="BG8">
        <v>25</v>
      </c>
      <c r="BH8">
        <v>25</v>
      </c>
      <c r="BI8">
        <v>20</v>
      </c>
      <c r="BJ8">
        <v>-3.89836735155298</v>
      </c>
      <c r="BK8">
        <v>50.463775031846502</v>
      </c>
    </row>
    <row r="9" spans="1:63" x14ac:dyDescent="0.35">
      <c r="A9">
        <v>3</v>
      </c>
      <c r="B9" t="s">
        <v>1086</v>
      </c>
      <c r="C9">
        <v>50</v>
      </c>
      <c r="D9" t="s">
        <v>1087</v>
      </c>
      <c r="E9" t="s">
        <v>1088</v>
      </c>
      <c r="F9" s="2">
        <v>45369.701651157397</v>
      </c>
      <c r="G9" s="2">
        <v>45394.3508285301</v>
      </c>
      <c r="H9">
        <v>0</v>
      </c>
      <c r="I9">
        <v>0</v>
      </c>
      <c r="J9">
        <v>0</v>
      </c>
      <c r="K9">
        <v>0</v>
      </c>
      <c r="L9">
        <v>0</v>
      </c>
      <c r="M9">
        <v>0</v>
      </c>
      <c r="N9">
        <v>0</v>
      </c>
      <c r="O9">
        <v>5</v>
      </c>
      <c r="P9">
        <v>0</v>
      </c>
      <c r="Q9">
        <v>0</v>
      </c>
      <c r="R9">
        <v>0</v>
      </c>
      <c r="S9">
        <v>0</v>
      </c>
      <c r="T9">
        <v>0</v>
      </c>
      <c r="U9">
        <v>0</v>
      </c>
      <c r="V9">
        <v>0</v>
      </c>
      <c r="W9">
        <v>10</v>
      </c>
      <c r="X9">
        <v>0</v>
      </c>
      <c r="Y9">
        <v>3</v>
      </c>
      <c r="Z9">
        <v>0</v>
      </c>
      <c r="AA9">
        <v>0</v>
      </c>
      <c r="AB9">
        <v>0</v>
      </c>
      <c r="AC9">
        <v>95</v>
      </c>
      <c r="AD9">
        <v>0</v>
      </c>
      <c r="AE9">
        <v>15</v>
      </c>
      <c r="AF9">
        <v>5</v>
      </c>
      <c r="AG9">
        <v>95</v>
      </c>
      <c r="AH9">
        <v>0</v>
      </c>
      <c r="AI9">
        <v>0</v>
      </c>
      <c r="AJ9">
        <v>0</v>
      </c>
      <c r="AK9">
        <v>0</v>
      </c>
      <c r="AL9">
        <v>0</v>
      </c>
      <c r="AM9">
        <v>0</v>
      </c>
      <c r="AN9">
        <v>50</v>
      </c>
      <c r="AO9" t="s">
        <v>86</v>
      </c>
      <c r="AP9">
        <v>5</v>
      </c>
      <c r="AQ9">
        <v>0</v>
      </c>
      <c r="AR9">
        <v>0</v>
      </c>
      <c r="AS9" t="s">
        <v>1089</v>
      </c>
      <c r="AT9">
        <v>0</v>
      </c>
      <c r="AU9">
        <v>0</v>
      </c>
      <c r="AV9">
        <v>0</v>
      </c>
      <c r="AW9">
        <v>0</v>
      </c>
      <c r="AX9" t="s">
        <v>1086</v>
      </c>
      <c r="AY9">
        <v>0</v>
      </c>
      <c r="AZ9" t="s">
        <v>229</v>
      </c>
      <c r="BA9">
        <v>0</v>
      </c>
      <c r="BB9" t="s">
        <v>86</v>
      </c>
      <c r="BC9" t="s">
        <v>86</v>
      </c>
      <c r="BD9" t="s">
        <v>86</v>
      </c>
      <c r="BE9">
        <v>0</v>
      </c>
      <c r="BF9">
        <v>40</v>
      </c>
      <c r="BG9">
        <v>40</v>
      </c>
      <c r="BH9">
        <v>40</v>
      </c>
      <c r="BI9">
        <v>40</v>
      </c>
      <c r="BJ9">
        <v>-3.9023654357773001</v>
      </c>
      <c r="BK9">
        <v>50.471858835136302</v>
      </c>
    </row>
    <row r="10" spans="1:63" x14ac:dyDescent="0.35">
      <c r="A10">
        <v>2</v>
      </c>
      <c r="B10" t="s">
        <v>1090</v>
      </c>
      <c r="C10">
        <v>32</v>
      </c>
      <c r="D10" t="s">
        <v>82</v>
      </c>
      <c r="E10" t="s">
        <v>1091</v>
      </c>
      <c r="F10" s="2">
        <v>45369.685859386598</v>
      </c>
      <c r="G10" s="2">
        <v>45394.346429745397</v>
      </c>
      <c r="H10">
        <v>0</v>
      </c>
      <c r="I10">
        <v>0</v>
      </c>
      <c r="J10">
        <v>0</v>
      </c>
      <c r="K10">
        <v>0</v>
      </c>
      <c r="L10">
        <v>0</v>
      </c>
      <c r="M10">
        <v>0</v>
      </c>
      <c r="N10">
        <v>0</v>
      </c>
      <c r="O10">
        <v>50</v>
      </c>
      <c r="P10">
        <v>0</v>
      </c>
      <c r="Q10">
        <v>0</v>
      </c>
      <c r="R10">
        <v>0</v>
      </c>
      <c r="S10">
        <v>0</v>
      </c>
      <c r="T10">
        <v>0</v>
      </c>
      <c r="U10">
        <v>0</v>
      </c>
      <c r="V10">
        <v>0</v>
      </c>
      <c r="W10">
        <v>10</v>
      </c>
      <c r="X10">
        <v>10</v>
      </c>
      <c r="Y10">
        <v>15</v>
      </c>
      <c r="Z10">
        <v>0</v>
      </c>
      <c r="AA10">
        <v>0</v>
      </c>
      <c r="AB10">
        <v>3</v>
      </c>
      <c r="AC10">
        <v>90</v>
      </c>
      <c r="AD10">
        <v>0</v>
      </c>
      <c r="AE10">
        <v>60</v>
      </c>
      <c r="AF10">
        <v>10</v>
      </c>
      <c r="AG10">
        <v>5</v>
      </c>
      <c r="AH10">
        <v>0</v>
      </c>
      <c r="AI10">
        <v>0</v>
      </c>
      <c r="AJ10">
        <v>0</v>
      </c>
      <c r="AK10">
        <v>0</v>
      </c>
      <c r="AL10">
        <v>1</v>
      </c>
      <c r="AM10">
        <v>1</v>
      </c>
      <c r="AN10">
        <v>32</v>
      </c>
      <c r="AO10" t="s">
        <v>86</v>
      </c>
      <c r="AP10">
        <v>5</v>
      </c>
      <c r="AQ10">
        <v>10</v>
      </c>
      <c r="AR10">
        <v>0</v>
      </c>
      <c r="AS10" t="s">
        <v>84</v>
      </c>
      <c r="AT10">
        <v>1</v>
      </c>
      <c r="AU10">
        <v>40</v>
      </c>
      <c r="AV10">
        <v>0</v>
      </c>
      <c r="AW10">
        <v>1</v>
      </c>
      <c r="AX10" t="s">
        <v>1090</v>
      </c>
      <c r="AY10">
        <v>0</v>
      </c>
      <c r="AZ10" t="s">
        <v>229</v>
      </c>
      <c r="BA10">
        <v>0</v>
      </c>
      <c r="BB10" t="s">
        <v>86</v>
      </c>
      <c r="BC10" t="s">
        <v>86</v>
      </c>
      <c r="BD10" t="s">
        <v>86</v>
      </c>
      <c r="BE10">
        <v>0</v>
      </c>
      <c r="BF10">
        <v>12</v>
      </c>
      <c r="BG10">
        <v>10</v>
      </c>
      <c r="BH10">
        <v>10</v>
      </c>
      <c r="BI10">
        <v>8</v>
      </c>
      <c r="BJ10">
        <v>-3.9086011182714802</v>
      </c>
      <c r="BK10">
        <v>50.474655217899397</v>
      </c>
    </row>
    <row r="11" spans="1:63" x14ac:dyDescent="0.35">
      <c r="A11">
        <v>5</v>
      </c>
      <c r="B11" t="s">
        <v>1092</v>
      </c>
      <c r="C11">
        <v>15</v>
      </c>
      <c r="D11" t="s">
        <v>82</v>
      </c>
      <c r="E11" t="s">
        <v>1093</v>
      </c>
      <c r="F11" s="1">
        <v>45369.612418981502</v>
      </c>
      <c r="G11" s="1">
        <v>45369.612418981502</v>
      </c>
      <c r="H11">
        <v>0</v>
      </c>
      <c r="I11">
        <v>10</v>
      </c>
      <c r="J11">
        <v>0</v>
      </c>
      <c r="K11">
        <v>0</v>
      </c>
      <c r="L11">
        <v>0</v>
      </c>
      <c r="M11">
        <v>0</v>
      </c>
      <c r="N11">
        <v>0</v>
      </c>
      <c r="O11">
        <v>30</v>
      </c>
      <c r="P11">
        <v>0</v>
      </c>
      <c r="Q11">
        <v>0</v>
      </c>
      <c r="R11">
        <v>0</v>
      </c>
      <c r="S11">
        <v>0</v>
      </c>
      <c r="T11">
        <v>0</v>
      </c>
      <c r="U11">
        <v>0</v>
      </c>
      <c r="V11">
        <v>0</v>
      </c>
      <c r="W11">
        <v>1</v>
      </c>
      <c r="X11">
        <v>0</v>
      </c>
      <c r="Y11">
        <v>0</v>
      </c>
      <c r="Z11">
        <v>0</v>
      </c>
      <c r="AA11">
        <v>0</v>
      </c>
      <c r="AB11">
        <v>0</v>
      </c>
      <c r="AC11">
        <v>90</v>
      </c>
      <c r="AD11">
        <v>0</v>
      </c>
      <c r="AE11">
        <v>41</v>
      </c>
      <c r="AF11">
        <v>10</v>
      </c>
      <c r="AG11">
        <v>90</v>
      </c>
      <c r="AH11">
        <v>0</v>
      </c>
      <c r="AI11">
        <v>0</v>
      </c>
      <c r="AJ11">
        <v>0</v>
      </c>
      <c r="AK11">
        <v>0</v>
      </c>
      <c r="AL11">
        <v>0</v>
      </c>
      <c r="AM11">
        <v>0</v>
      </c>
      <c r="AN11">
        <v>15</v>
      </c>
      <c r="AO11" t="s">
        <v>86</v>
      </c>
      <c r="AP11">
        <v>15</v>
      </c>
      <c r="AQ11">
        <v>0</v>
      </c>
      <c r="AR11">
        <v>0</v>
      </c>
      <c r="AT11">
        <v>0</v>
      </c>
      <c r="AU11">
        <v>0</v>
      </c>
      <c r="AV11">
        <v>0</v>
      </c>
      <c r="AW11">
        <v>0</v>
      </c>
      <c r="AX11" t="s">
        <v>1092</v>
      </c>
      <c r="AY11">
        <v>0</v>
      </c>
      <c r="AZ11" t="s">
        <v>229</v>
      </c>
      <c r="BA11">
        <v>10</v>
      </c>
      <c r="BB11" t="s">
        <v>86</v>
      </c>
      <c r="BC11" t="s">
        <v>86</v>
      </c>
      <c r="BD11" t="s">
        <v>86</v>
      </c>
      <c r="BE11">
        <v>0</v>
      </c>
      <c r="BF11">
        <v>40</v>
      </c>
      <c r="BG11">
        <v>40</v>
      </c>
      <c r="BH11">
        <v>40</v>
      </c>
      <c r="BI11">
        <v>40</v>
      </c>
      <c r="BJ11">
        <v>-3.9221865496206898</v>
      </c>
      <c r="BK11">
        <v>50.479596591445002</v>
      </c>
    </row>
    <row r="12" spans="1:63" x14ac:dyDescent="0.35">
      <c r="A12">
        <v>33</v>
      </c>
      <c r="B12" t="s">
        <v>1094</v>
      </c>
      <c r="C12">
        <v>11</v>
      </c>
      <c r="D12" t="s">
        <v>82</v>
      </c>
      <c r="E12" t="s">
        <v>1095</v>
      </c>
      <c r="F12" s="1">
        <v>45370.675682870402</v>
      </c>
      <c r="G12" s="1">
        <v>45370.675682870402</v>
      </c>
      <c r="H12">
        <v>7</v>
      </c>
      <c r="I12">
        <v>15</v>
      </c>
      <c r="J12">
        <v>0</v>
      </c>
      <c r="K12">
        <v>0</v>
      </c>
      <c r="L12">
        <v>0</v>
      </c>
      <c r="M12">
        <v>0</v>
      </c>
      <c r="N12">
        <v>0</v>
      </c>
      <c r="O12">
        <v>40</v>
      </c>
      <c r="P12">
        <v>0</v>
      </c>
      <c r="Q12">
        <v>0</v>
      </c>
      <c r="R12">
        <v>0</v>
      </c>
      <c r="S12">
        <v>0</v>
      </c>
      <c r="T12">
        <v>0</v>
      </c>
      <c r="U12">
        <v>0</v>
      </c>
      <c r="V12">
        <v>0</v>
      </c>
      <c r="W12">
        <v>0</v>
      </c>
      <c r="X12">
        <v>0</v>
      </c>
      <c r="Y12">
        <v>0</v>
      </c>
      <c r="Z12">
        <v>0</v>
      </c>
      <c r="AA12">
        <v>0</v>
      </c>
      <c r="AB12">
        <v>0</v>
      </c>
      <c r="AC12">
        <v>75</v>
      </c>
      <c r="AD12">
        <v>0</v>
      </c>
      <c r="AE12">
        <v>65</v>
      </c>
      <c r="AF12">
        <v>15</v>
      </c>
      <c r="AG12">
        <v>85</v>
      </c>
      <c r="AH12">
        <v>0</v>
      </c>
      <c r="AI12">
        <v>0</v>
      </c>
      <c r="AJ12">
        <v>0</v>
      </c>
      <c r="AK12">
        <v>0</v>
      </c>
      <c r="AL12">
        <v>0</v>
      </c>
      <c r="AM12">
        <v>0</v>
      </c>
      <c r="AN12">
        <v>11</v>
      </c>
      <c r="AO12" t="s">
        <v>82</v>
      </c>
      <c r="AP12">
        <v>10</v>
      </c>
      <c r="AQ12">
        <v>0</v>
      </c>
      <c r="AR12">
        <v>1</v>
      </c>
      <c r="AT12">
        <v>100</v>
      </c>
      <c r="AU12">
        <v>0</v>
      </c>
      <c r="AV12">
        <v>0</v>
      </c>
      <c r="AW12">
        <v>0</v>
      </c>
      <c r="AX12" t="s">
        <v>1094</v>
      </c>
      <c r="AY12">
        <v>3</v>
      </c>
      <c r="AZ12" t="s">
        <v>229</v>
      </c>
      <c r="BA12">
        <v>0</v>
      </c>
      <c r="BB12" t="s">
        <v>82</v>
      </c>
      <c r="BC12" t="s">
        <v>86</v>
      </c>
      <c r="BD12" t="s">
        <v>86</v>
      </c>
      <c r="BE12">
        <v>100</v>
      </c>
      <c r="BF12">
        <v>7</v>
      </c>
      <c r="BG12">
        <v>7</v>
      </c>
      <c r="BH12">
        <v>10</v>
      </c>
      <c r="BI12">
        <v>9</v>
      </c>
      <c r="BJ12">
        <v>-3.9352673900882702</v>
      </c>
      <c r="BK12">
        <v>50.460043309614598</v>
      </c>
    </row>
    <row r="13" spans="1:63" x14ac:dyDescent="0.35">
      <c r="A13">
        <v>6</v>
      </c>
      <c r="B13" t="s">
        <v>1096</v>
      </c>
      <c r="C13">
        <v>63</v>
      </c>
      <c r="D13" t="s">
        <v>86</v>
      </c>
      <c r="E13" t="s">
        <v>1097</v>
      </c>
      <c r="F13" s="2">
        <v>45370.486725254603</v>
      </c>
      <c r="G13" s="2">
        <v>45394.355805509302</v>
      </c>
      <c r="H13">
        <v>0</v>
      </c>
      <c r="I13">
        <v>0</v>
      </c>
      <c r="J13">
        <v>0</v>
      </c>
      <c r="K13">
        <v>0</v>
      </c>
      <c r="L13">
        <v>1</v>
      </c>
      <c r="M13">
        <v>0</v>
      </c>
      <c r="N13">
        <v>0</v>
      </c>
      <c r="O13">
        <v>85</v>
      </c>
      <c r="P13">
        <v>0</v>
      </c>
      <c r="Q13">
        <v>0</v>
      </c>
      <c r="R13">
        <v>0</v>
      </c>
      <c r="S13">
        <v>0</v>
      </c>
      <c r="T13">
        <v>0</v>
      </c>
      <c r="U13">
        <v>0</v>
      </c>
      <c r="V13">
        <v>0</v>
      </c>
      <c r="W13">
        <v>3</v>
      </c>
      <c r="X13">
        <v>3</v>
      </c>
      <c r="Y13">
        <v>0</v>
      </c>
      <c r="Z13">
        <v>0</v>
      </c>
      <c r="AA13">
        <v>0</v>
      </c>
      <c r="AB13">
        <v>0</v>
      </c>
      <c r="AC13">
        <v>5</v>
      </c>
      <c r="AD13">
        <v>0</v>
      </c>
      <c r="AE13">
        <v>89</v>
      </c>
      <c r="AF13">
        <v>3</v>
      </c>
      <c r="AG13">
        <v>95</v>
      </c>
      <c r="AH13">
        <v>0</v>
      </c>
      <c r="AI13">
        <v>0</v>
      </c>
      <c r="AJ13">
        <v>0</v>
      </c>
      <c r="AK13">
        <v>0</v>
      </c>
      <c r="AL13">
        <v>0</v>
      </c>
      <c r="AM13">
        <v>0</v>
      </c>
      <c r="AN13">
        <v>63</v>
      </c>
      <c r="AO13" t="s">
        <v>86</v>
      </c>
      <c r="AP13">
        <v>45</v>
      </c>
      <c r="AQ13">
        <v>3</v>
      </c>
      <c r="AR13">
        <v>0</v>
      </c>
      <c r="AS13" t="s">
        <v>1098</v>
      </c>
      <c r="AT13">
        <v>80</v>
      </c>
      <c r="AU13">
        <v>0</v>
      </c>
      <c r="AV13">
        <v>0</v>
      </c>
      <c r="AW13">
        <v>0</v>
      </c>
      <c r="AX13" t="s">
        <v>1096</v>
      </c>
      <c r="AY13">
        <v>0</v>
      </c>
      <c r="AZ13" t="s">
        <v>229</v>
      </c>
      <c r="BA13">
        <v>0</v>
      </c>
      <c r="BB13" t="s">
        <v>86</v>
      </c>
      <c r="BC13" t="s">
        <v>86</v>
      </c>
      <c r="BD13" t="s">
        <v>86</v>
      </c>
      <c r="BE13">
        <v>0</v>
      </c>
      <c r="BF13">
        <v>6</v>
      </c>
      <c r="BG13">
        <v>6</v>
      </c>
      <c r="BH13">
        <v>10</v>
      </c>
      <c r="BI13">
        <v>7</v>
      </c>
      <c r="BJ13">
        <v>-3.9341808795487601</v>
      </c>
      <c r="BK13">
        <v>50.453273708539797</v>
      </c>
    </row>
    <row r="14" spans="1:63" x14ac:dyDescent="0.35">
      <c r="A14">
        <v>35</v>
      </c>
      <c r="B14" t="s">
        <v>1099</v>
      </c>
      <c r="C14">
        <v>30</v>
      </c>
      <c r="D14" t="s">
        <v>82</v>
      </c>
      <c r="E14" t="s">
        <v>1100</v>
      </c>
      <c r="F14" s="1">
        <v>45371.6019212963</v>
      </c>
      <c r="G14" s="1">
        <v>45371.6019212963</v>
      </c>
      <c r="H14">
        <v>15</v>
      </c>
      <c r="I14">
        <v>0</v>
      </c>
      <c r="J14">
        <v>0</v>
      </c>
      <c r="K14">
        <v>0</v>
      </c>
      <c r="L14">
        <v>0</v>
      </c>
      <c r="M14">
        <v>0</v>
      </c>
      <c r="N14">
        <v>0</v>
      </c>
      <c r="O14">
        <v>35</v>
      </c>
      <c r="P14">
        <v>0</v>
      </c>
      <c r="Q14">
        <v>0</v>
      </c>
      <c r="R14">
        <v>0</v>
      </c>
      <c r="S14">
        <v>10</v>
      </c>
      <c r="T14">
        <v>0</v>
      </c>
      <c r="U14">
        <v>0</v>
      </c>
      <c r="V14">
        <v>0</v>
      </c>
      <c r="W14">
        <v>30</v>
      </c>
      <c r="X14">
        <v>0</v>
      </c>
      <c r="Y14">
        <v>0</v>
      </c>
      <c r="Z14">
        <v>0</v>
      </c>
      <c r="AA14">
        <v>0</v>
      </c>
      <c r="AB14">
        <v>0</v>
      </c>
      <c r="AC14">
        <v>40</v>
      </c>
      <c r="AD14">
        <v>0</v>
      </c>
      <c r="AE14">
        <v>100</v>
      </c>
      <c r="AF14">
        <v>30</v>
      </c>
      <c r="AG14">
        <v>80</v>
      </c>
      <c r="AH14">
        <v>0</v>
      </c>
      <c r="AI14">
        <v>0</v>
      </c>
      <c r="AJ14">
        <v>0</v>
      </c>
      <c r="AK14">
        <v>0</v>
      </c>
      <c r="AL14">
        <v>0</v>
      </c>
      <c r="AM14">
        <v>0</v>
      </c>
      <c r="AN14">
        <v>30</v>
      </c>
      <c r="AO14" t="s">
        <v>82</v>
      </c>
      <c r="AP14">
        <v>5</v>
      </c>
      <c r="AQ14">
        <v>0</v>
      </c>
      <c r="AR14">
        <v>0</v>
      </c>
      <c r="AS14" t="s">
        <v>1101</v>
      </c>
      <c r="AT14">
        <v>40</v>
      </c>
      <c r="AU14">
        <v>0</v>
      </c>
      <c r="AV14">
        <v>0</v>
      </c>
      <c r="AW14">
        <v>0</v>
      </c>
      <c r="AX14" t="s">
        <v>1099</v>
      </c>
      <c r="AY14">
        <v>10</v>
      </c>
      <c r="AZ14" t="s">
        <v>409</v>
      </c>
      <c r="BA14">
        <v>0</v>
      </c>
      <c r="BB14" t="s">
        <v>86</v>
      </c>
      <c r="BC14" t="s">
        <v>86</v>
      </c>
      <c r="BD14" t="s">
        <v>86</v>
      </c>
      <c r="BE14">
        <v>0</v>
      </c>
      <c r="BF14">
        <v>5</v>
      </c>
      <c r="BG14">
        <v>10</v>
      </c>
      <c r="BH14">
        <v>12</v>
      </c>
      <c r="BI14">
        <v>10</v>
      </c>
      <c r="BJ14">
        <v>-3.9189469381435602</v>
      </c>
      <c r="BK14">
        <v>50.446126351216698</v>
      </c>
    </row>
    <row r="15" spans="1:63" x14ac:dyDescent="0.35">
      <c r="A15">
        <v>1</v>
      </c>
      <c r="B15" t="s">
        <v>1102</v>
      </c>
      <c r="C15">
        <v>15</v>
      </c>
      <c r="D15" t="s">
        <v>82</v>
      </c>
      <c r="E15" t="s">
        <v>1103</v>
      </c>
      <c r="F15" s="1">
        <v>45323.506273148101</v>
      </c>
      <c r="G15" s="1">
        <v>45323.506273148101</v>
      </c>
      <c r="H15">
        <v>2</v>
      </c>
      <c r="I15">
        <v>20</v>
      </c>
      <c r="J15">
        <v>1</v>
      </c>
      <c r="K15">
        <v>20</v>
      </c>
      <c r="L15">
        <v>0</v>
      </c>
      <c r="M15">
        <v>0</v>
      </c>
      <c r="N15">
        <v>2</v>
      </c>
      <c r="O15">
        <v>4</v>
      </c>
      <c r="P15">
        <v>0</v>
      </c>
      <c r="Q15">
        <v>0</v>
      </c>
      <c r="R15">
        <v>0</v>
      </c>
      <c r="S15">
        <v>20</v>
      </c>
      <c r="T15">
        <v>0</v>
      </c>
      <c r="U15">
        <v>0</v>
      </c>
      <c r="V15">
        <v>0</v>
      </c>
      <c r="W15">
        <v>15</v>
      </c>
      <c r="X15">
        <v>0</v>
      </c>
      <c r="Y15">
        <v>0</v>
      </c>
      <c r="Z15">
        <v>0</v>
      </c>
      <c r="AA15">
        <v>0</v>
      </c>
      <c r="AB15">
        <v>0</v>
      </c>
      <c r="AC15">
        <v>3</v>
      </c>
      <c r="AD15">
        <v>1</v>
      </c>
      <c r="AE15">
        <v>80</v>
      </c>
      <c r="AF15">
        <v>60</v>
      </c>
      <c r="AG15">
        <v>80</v>
      </c>
      <c r="AH15">
        <v>0</v>
      </c>
      <c r="AI15">
        <v>30</v>
      </c>
      <c r="AJ15">
        <v>0</v>
      </c>
      <c r="AK15">
        <v>30</v>
      </c>
      <c r="AL15">
        <v>2</v>
      </c>
      <c r="AM15">
        <v>3</v>
      </c>
      <c r="AN15">
        <v>15</v>
      </c>
      <c r="AO15" t="s">
        <v>82</v>
      </c>
      <c r="AP15">
        <v>2</v>
      </c>
      <c r="AQ15">
        <v>3</v>
      </c>
      <c r="AR15">
        <v>3</v>
      </c>
      <c r="AS15" s="50" t="s">
        <v>80</v>
      </c>
      <c r="AT15">
        <v>20</v>
      </c>
      <c r="AU15">
        <v>20</v>
      </c>
      <c r="AV15">
        <v>1</v>
      </c>
      <c r="AW15">
        <v>2</v>
      </c>
      <c r="AX15" t="s">
        <v>1102</v>
      </c>
      <c r="AY15">
        <v>8</v>
      </c>
      <c r="AZ15" t="s">
        <v>229</v>
      </c>
      <c r="BA15">
        <v>20</v>
      </c>
      <c r="BB15" t="s">
        <v>82</v>
      </c>
      <c r="BC15" t="s">
        <v>82</v>
      </c>
      <c r="BD15" t="s">
        <v>86</v>
      </c>
      <c r="BE15">
        <v>0</v>
      </c>
      <c r="BF15">
        <v>30</v>
      </c>
      <c r="BG15">
        <v>25</v>
      </c>
      <c r="BH15">
        <v>37</v>
      </c>
      <c r="BI15">
        <v>30</v>
      </c>
      <c r="BJ15">
        <v>-3.9993579437654101</v>
      </c>
      <c r="BK15">
        <v>50.459231236433403</v>
      </c>
    </row>
    <row r="16" spans="1:63" x14ac:dyDescent="0.35">
      <c r="A16">
        <v>16</v>
      </c>
      <c r="B16" t="s">
        <v>1104</v>
      </c>
      <c r="C16">
        <v>1</v>
      </c>
      <c r="D16" t="s">
        <v>82</v>
      </c>
      <c r="E16" t="s">
        <v>1105</v>
      </c>
      <c r="F16" s="1">
        <v>45370.671307870398</v>
      </c>
      <c r="G16" s="1">
        <v>45370.671307870398</v>
      </c>
      <c r="H16">
        <v>12</v>
      </c>
      <c r="I16">
        <v>0</v>
      </c>
      <c r="J16">
        <v>0</v>
      </c>
      <c r="K16">
        <v>0</v>
      </c>
      <c r="L16">
        <v>0</v>
      </c>
      <c r="M16">
        <v>0</v>
      </c>
      <c r="N16">
        <v>0</v>
      </c>
      <c r="O16">
        <v>35</v>
      </c>
      <c r="P16">
        <v>0</v>
      </c>
      <c r="Q16">
        <v>0</v>
      </c>
      <c r="R16">
        <v>0</v>
      </c>
      <c r="S16">
        <v>0</v>
      </c>
      <c r="T16">
        <v>0</v>
      </c>
      <c r="U16">
        <v>0</v>
      </c>
      <c r="V16">
        <v>0</v>
      </c>
      <c r="W16">
        <v>2</v>
      </c>
      <c r="X16">
        <v>14</v>
      </c>
      <c r="Y16">
        <v>0</v>
      </c>
      <c r="Z16">
        <v>0</v>
      </c>
      <c r="AA16">
        <v>0</v>
      </c>
      <c r="AB16">
        <v>0</v>
      </c>
      <c r="AC16">
        <v>3</v>
      </c>
      <c r="AD16">
        <v>0</v>
      </c>
      <c r="AE16">
        <v>49</v>
      </c>
      <c r="AF16">
        <v>2</v>
      </c>
      <c r="AG16">
        <v>95</v>
      </c>
      <c r="AH16">
        <v>0</v>
      </c>
      <c r="AI16">
        <v>0</v>
      </c>
      <c r="AJ16">
        <v>0</v>
      </c>
      <c r="AK16">
        <v>0</v>
      </c>
      <c r="AL16">
        <v>2</v>
      </c>
      <c r="AM16">
        <v>2</v>
      </c>
      <c r="AN16">
        <v>1</v>
      </c>
      <c r="AO16" t="s">
        <v>86</v>
      </c>
      <c r="AP16">
        <v>60</v>
      </c>
      <c r="AQ16">
        <v>18</v>
      </c>
      <c r="AR16">
        <v>0</v>
      </c>
      <c r="AS16" t="s">
        <v>1106</v>
      </c>
      <c r="AT16">
        <v>0</v>
      </c>
      <c r="AU16">
        <v>0</v>
      </c>
      <c r="AV16">
        <v>0</v>
      </c>
      <c r="AW16">
        <v>2</v>
      </c>
      <c r="AX16" t="s">
        <v>1104</v>
      </c>
      <c r="AY16">
        <v>0</v>
      </c>
      <c r="AZ16" t="s">
        <v>229</v>
      </c>
      <c r="BA16">
        <v>0</v>
      </c>
      <c r="BB16" t="s">
        <v>86</v>
      </c>
      <c r="BC16" t="s">
        <v>82</v>
      </c>
      <c r="BD16" t="s">
        <v>86</v>
      </c>
      <c r="BE16">
        <v>0</v>
      </c>
      <c r="BF16">
        <v>15</v>
      </c>
      <c r="BG16">
        <v>8</v>
      </c>
      <c r="BH16">
        <v>8</v>
      </c>
      <c r="BI16">
        <v>3</v>
      </c>
      <c r="BJ16">
        <v>-3.9934948141791402</v>
      </c>
      <c r="BK16">
        <v>50.465494661736898</v>
      </c>
    </row>
    <row r="17" spans="1:63" x14ac:dyDescent="0.35">
      <c r="A17">
        <v>15</v>
      </c>
      <c r="B17" t="s">
        <v>1107</v>
      </c>
      <c r="C17">
        <v>25</v>
      </c>
      <c r="D17" t="s">
        <v>82</v>
      </c>
      <c r="E17" t="s">
        <v>1108</v>
      </c>
      <c r="F17" s="1">
        <v>45370.581539351799</v>
      </c>
      <c r="G17" s="1">
        <v>45370.581539351799</v>
      </c>
      <c r="H17">
        <v>1</v>
      </c>
      <c r="I17">
        <v>10</v>
      </c>
      <c r="J17">
        <v>0</v>
      </c>
      <c r="K17">
        <v>0</v>
      </c>
      <c r="L17">
        <v>0</v>
      </c>
      <c r="M17">
        <v>0</v>
      </c>
      <c r="N17">
        <v>0</v>
      </c>
      <c r="O17">
        <v>5</v>
      </c>
      <c r="P17">
        <v>0</v>
      </c>
      <c r="Q17">
        <v>0</v>
      </c>
      <c r="R17">
        <v>0</v>
      </c>
      <c r="S17">
        <v>4</v>
      </c>
      <c r="T17">
        <v>0</v>
      </c>
      <c r="U17">
        <v>0</v>
      </c>
      <c r="V17">
        <v>0</v>
      </c>
      <c r="W17">
        <v>2</v>
      </c>
      <c r="X17">
        <v>0</v>
      </c>
      <c r="Y17">
        <v>0</v>
      </c>
      <c r="Z17">
        <v>0</v>
      </c>
      <c r="AA17">
        <v>0</v>
      </c>
      <c r="AB17">
        <v>0</v>
      </c>
      <c r="AC17">
        <v>98</v>
      </c>
      <c r="AD17">
        <v>0</v>
      </c>
      <c r="AE17">
        <v>22</v>
      </c>
      <c r="AF17">
        <v>11</v>
      </c>
      <c r="AG17">
        <v>98</v>
      </c>
      <c r="AH17">
        <v>0</v>
      </c>
      <c r="AI17">
        <v>0</v>
      </c>
      <c r="AJ17">
        <v>0</v>
      </c>
      <c r="AK17">
        <v>0</v>
      </c>
      <c r="AL17">
        <v>1</v>
      </c>
      <c r="AM17">
        <v>0</v>
      </c>
      <c r="AN17">
        <v>25</v>
      </c>
      <c r="AO17" t="s">
        <v>86</v>
      </c>
      <c r="AP17">
        <v>3</v>
      </c>
      <c r="AQ17">
        <v>0</v>
      </c>
      <c r="AR17">
        <v>0</v>
      </c>
      <c r="AS17" t="s">
        <v>1109</v>
      </c>
      <c r="AT17">
        <v>0</v>
      </c>
      <c r="AU17">
        <v>5</v>
      </c>
      <c r="AV17">
        <v>10</v>
      </c>
      <c r="AW17">
        <v>1</v>
      </c>
      <c r="AX17" t="s">
        <v>1107</v>
      </c>
      <c r="AY17">
        <v>0</v>
      </c>
      <c r="AZ17" t="s">
        <v>229</v>
      </c>
      <c r="BA17">
        <v>0</v>
      </c>
      <c r="BB17" t="s">
        <v>86</v>
      </c>
      <c r="BC17" t="s">
        <v>86</v>
      </c>
      <c r="BD17" t="s">
        <v>86</v>
      </c>
      <c r="BE17">
        <v>0</v>
      </c>
      <c r="BF17">
        <v>35</v>
      </c>
      <c r="BG17">
        <v>35</v>
      </c>
      <c r="BH17">
        <v>30</v>
      </c>
      <c r="BI17">
        <v>30</v>
      </c>
      <c r="BJ17">
        <v>-3.9716504877034202</v>
      </c>
      <c r="BK17">
        <v>50.474920974385</v>
      </c>
    </row>
    <row r="18" spans="1:63" x14ac:dyDescent="0.35">
      <c r="A18">
        <v>37</v>
      </c>
      <c r="B18" t="s">
        <v>1110</v>
      </c>
      <c r="C18">
        <v>110</v>
      </c>
      <c r="D18" t="s">
        <v>86</v>
      </c>
      <c r="E18" t="s">
        <v>1111</v>
      </c>
      <c r="F18" s="1">
        <v>45372.481574074103</v>
      </c>
      <c r="G18" s="1">
        <v>45372.481574074103</v>
      </c>
      <c r="H18">
        <v>25</v>
      </c>
      <c r="I18">
        <v>25</v>
      </c>
      <c r="J18">
        <v>0</v>
      </c>
      <c r="K18">
        <v>0</v>
      </c>
      <c r="L18">
        <v>0</v>
      </c>
      <c r="M18">
        <v>0</v>
      </c>
      <c r="N18">
        <v>0</v>
      </c>
      <c r="O18">
        <v>20</v>
      </c>
      <c r="P18">
        <v>10</v>
      </c>
      <c r="Q18">
        <v>0</v>
      </c>
      <c r="R18">
        <v>0</v>
      </c>
      <c r="S18">
        <v>0</v>
      </c>
      <c r="T18">
        <v>20</v>
      </c>
      <c r="U18">
        <v>0</v>
      </c>
      <c r="V18">
        <v>0</v>
      </c>
      <c r="W18">
        <v>0</v>
      </c>
      <c r="X18">
        <v>0</v>
      </c>
      <c r="Y18">
        <v>0</v>
      </c>
      <c r="Z18">
        <v>0</v>
      </c>
      <c r="AA18">
        <v>0</v>
      </c>
      <c r="AB18">
        <v>0</v>
      </c>
      <c r="AC18">
        <v>5</v>
      </c>
      <c r="AD18">
        <v>0</v>
      </c>
      <c r="AE18">
        <v>100</v>
      </c>
      <c r="AF18">
        <v>25</v>
      </c>
      <c r="AG18">
        <v>10</v>
      </c>
      <c r="AH18">
        <v>0</v>
      </c>
      <c r="AI18">
        <v>0</v>
      </c>
      <c r="AJ18">
        <v>0</v>
      </c>
      <c r="AK18">
        <v>0</v>
      </c>
      <c r="AL18">
        <v>5</v>
      </c>
      <c r="AM18">
        <v>30</v>
      </c>
      <c r="AN18">
        <v>110</v>
      </c>
      <c r="AO18" t="s">
        <v>82</v>
      </c>
      <c r="AP18">
        <v>2</v>
      </c>
      <c r="AQ18">
        <v>0</v>
      </c>
      <c r="AR18">
        <v>0</v>
      </c>
      <c r="AS18" t="s">
        <v>7</v>
      </c>
      <c r="AT18">
        <v>50</v>
      </c>
      <c r="AU18">
        <v>0</v>
      </c>
      <c r="AV18">
        <v>0</v>
      </c>
      <c r="AW18">
        <v>30</v>
      </c>
      <c r="AX18" t="s">
        <v>1110</v>
      </c>
      <c r="AY18">
        <v>0</v>
      </c>
      <c r="AZ18" t="s">
        <v>229</v>
      </c>
      <c r="BA18">
        <v>40</v>
      </c>
      <c r="BB18" t="s">
        <v>86</v>
      </c>
      <c r="BC18" t="s">
        <v>86</v>
      </c>
      <c r="BD18" t="s">
        <v>82</v>
      </c>
      <c r="BE18">
        <v>50</v>
      </c>
      <c r="BF18">
        <v>2</v>
      </c>
      <c r="BG18">
        <v>6</v>
      </c>
      <c r="BH18">
        <v>6</v>
      </c>
      <c r="BI18">
        <v>4</v>
      </c>
      <c r="BJ18">
        <v>-3.88810651769667</v>
      </c>
      <c r="BK18">
        <v>50.509942883831798</v>
      </c>
    </row>
    <row r="19" spans="1:63" x14ac:dyDescent="0.35">
      <c r="A19">
        <v>14</v>
      </c>
      <c r="B19" t="s">
        <v>1112</v>
      </c>
      <c r="C19">
        <v>25</v>
      </c>
      <c r="D19" t="s">
        <v>82</v>
      </c>
      <c r="E19" t="s">
        <v>1113</v>
      </c>
      <c r="F19" s="1">
        <v>45370.466307870403</v>
      </c>
      <c r="G19" s="1">
        <v>45370.466307870403</v>
      </c>
      <c r="H19">
        <v>2</v>
      </c>
      <c r="I19">
        <v>35</v>
      </c>
      <c r="J19">
        <v>0</v>
      </c>
      <c r="K19">
        <v>0</v>
      </c>
      <c r="L19">
        <v>0</v>
      </c>
      <c r="M19">
        <v>0</v>
      </c>
      <c r="N19">
        <v>0</v>
      </c>
      <c r="O19">
        <v>30</v>
      </c>
      <c r="P19">
        <v>0</v>
      </c>
      <c r="Q19">
        <v>0</v>
      </c>
      <c r="R19">
        <v>0</v>
      </c>
      <c r="S19">
        <v>0</v>
      </c>
      <c r="T19">
        <v>0</v>
      </c>
      <c r="U19">
        <v>0</v>
      </c>
      <c r="V19">
        <v>0</v>
      </c>
      <c r="W19">
        <v>2</v>
      </c>
      <c r="X19">
        <v>0</v>
      </c>
      <c r="Y19">
        <v>0</v>
      </c>
      <c r="Z19">
        <v>0</v>
      </c>
      <c r="AA19">
        <v>0</v>
      </c>
      <c r="AB19">
        <v>0</v>
      </c>
      <c r="AC19">
        <v>60</v>
      </c>
      <c r="AD19">
        <v>0</v>
      </c>
      <c r="AE19">
        <v>69</v>
      </c>
      <c r="AF19">
        <v>37</v>
      </c>
      <c r="AG19">
        <v>60</v>
      </c>
      <c r="AH19">
        <v>0</v>
      </c>
      <c r="AI19">
        <v>0</v>
      </c>
      <c r="AJ19">
        <v>0</v>
      </c>
      <c r="AK19">
        <v>0</v>
      </c>
      <c r="AL19">
        <v>2</v>
      </c>
      <c r="AM19">
        <v>2</v>
      </c>
      <c r="AN19">
        <v>25</v>
      </c>
      <c r="AO19" t="s">
        <v>86</v>
      </c>
      <c r="AP19">
        <v>5</v>
      </c>
      <c r="AQ19">
        <v>0</v>
      </c>
      <c r="AR19">
        <v>2</v>
      </c>
      <c r="AS19" t="s">
        <v>1114</v>
      </c>
      <c r="AT19">
        <v>5</v>
      </c>
      <c r="AU19">
        <v>0</v>
      </c>
      <c r="AV19">
        <v>35</v>
      </c>
      <c r="AW19">
        <v>2</v>
      </c>
      <c r="AX19" t="s">
        <v>1112</v>
      </c>
      <c r="AY19">
        <v>0</v>
      </c>
      <c r="AZ19" t="s">
        <v>229</v>
      </c>
      <c r="BA19">
        <v>0</v>
      </c>
      <c r="BB19" t="s">
        <v>86</v>
      </c>
      <c r="BC19" t="s">
        <v>86</v>
      </c>
      <c r="BD19" t="s">
        <v>86</v>
      </c>
      <c r="BE19">
        <v>5</v>
      </c>
      <c r="BF19">
        <v>35</v>
      </c>
      <c r="BG19">
        <v>35</v>
      </c>
      <c r="BH19">
        <v>35</v>
      </c>
      <c r="BI19">
        <v>20</v>
      </c>
      <c r="BJ19">
        <v>-3.9742948575069601</v>
      </c>
      <c r="BK19">
        <v>50.461344943843002</v>
      </c>
    </row>
    <row r="20" spans="1:63" x14ac:dyDescent="0.35">
      <c r="A20">
        <v>19</v>
      </c>
      <c r="B20" t="s">
        <v>1115</v>
      </c>
      <c r="C20">
        <v>22</v>
      </c>
      <c r="D20" t="s">
        <v>82</v>
      </c>
      <c r="E20" t="s">
        <v>1116</v>
      </c>
      <c r="F20" s="1">
        <v>45372.456932870402</v>
      </c>
      <c r="G20" s="1">
        <v>45372.456932870402</v>
      </c>
      <c r="H20">
        <v>0</v>
      </c>
      <c r="I20">
        <v>8</v>
      </c>
      <c r="J20">
        <v>0</v>
      </c>
      <c r="K20">
        <v>0</v>
      </c>
      <c r="L20">
        <v>0</v>
      </c>
      <c r="M20">
        <v>0</v>
      </c>
      <c r="N20">
        <v>0</v>
      </c>
      <c r="O20">
        <v>50</v>
      </c>
      <c r="P20">
        <v>0</v>
      </c>
      <c r="Q20">
        <v>0</v>
      </c>
      <c r="R20">
        <v>0</v>
      </c>
      <c r="S20">
        <v>0</v>
      </c>
      <c r="T20">
        <v>0</v>
      </c>
      <c r="U20">
        <v>0</v>
      </c>
      <c r="V20">
        <v>0</v>
      </c>
      <c r="W20">
        <v>40</v>
      </c>
      <c r="X20">
        <v>3</v>
      </c>
      <c r="Y20">
        <v>0</v>
      </c>
      <c r="Z20">
        <v>0</v>
      </c>
      <c r="AA20">
        <v>0</v>
      </c>
      <c r="AB20">
        <v>0</v>
      </c>
      <c r="AC20">
        <v>90</v>
      </c>
      <c r="AD20">
        <v>0</v>
      </c>
      <c r="AE20">
        <v>98</v>
      </c>
      <c r="AF20">
        <v>50</v>
      </c>
      <c r="AG20">
        <v>98</v>
      </c>
      <c r="AH20">
        <v>0</v>
      </c>
      <c r="AI20">
        <v>0</v>
      </c>
      <c r="AJ20">
        <v>0</v>
      </c>
      <c r="AK20">
        <v>0</v>
      </c>
      <c r="AL20">
        <v>0</v>
      </c>
      <c r="AM20">
        <v>0</v>
      </c>
      <c r="AN20">
        <v>22</v>
      </c>
      <c r="AO20" t="s">
        <v>86</v>
      </c>
      <c r="AP20">
        <v>10</v>
      </c>
      <c r="AQ20">
        <v>3</v>
      </c>
      <c r="AR20">
        <v>0</v>
      </c>
      <c r="AS20" t="s">
        <v>1117</v>
      </c>
      <c r="AT20">
        <v>90</v>
      </c>
      <c r="AU20">
        <v>0</v>
      </c>
      <c r="AV20">
        <v>0</v>
      </c>
      <c r="AW20">
        <v>0</v>
      </c>
      <c r="AX20" t="s">
        <v>1115</v>
      </c>
      <c r="AY20">
        <v>0</v>
      </c>
      <c r="AZ20" t="s">
        <v>229</v>
      </c>
      <c r="BA20">
        <v>20</v>
      </c>
      <c r="BB20" t="s">
        <v>86</v>
      </c>
      <c r="BC20" t="s">
        <v>86</v>
      </c>
      <c r="BD20" t="s">
        <v>86</v>
      </c>
      <c r="BE20">
        <v>100</v>
      </c>
      <c r="BF20">
        <v>50</v>
      </c>
      <c r="BG20">
        <v>42</v>
      </c>
      <c r="BH20">
        <v>50</v>
      </c>
      <c r="BI20">
        <v>40</v>
      </c>
      <c r="BJ20">
        <v>-3.9353686239325798</v>
      </c>
      <c r="BK20">
        <v>50.509254499087497</v>
      </c>
    </row>
    <row r="21" spans="1:63" x14ac:dyDescent="0.35">
      <c r="A21">
        <v>36</v>
      </c>
      <c r="B21" t="s">
        <v>1118</v>
      </c>
      <c r="C21">
        <v>27</v>
      </c>
      <c r="D21" t="s">
        <v>82</v>
      </c>
      <c r="E21" t="s">
        <v>1119</v>
      </c>
      <c r="F21" s="1">
        <v>45371.620532407404</v>
      </c>
      <c r="G21" s="1">
        <v>45371.620532407404</v>
      </c>
      <c r="H21">
        <v>0</v>
      </c>
      <c r="I21">
        <v>10</v>
      </c>
      <c r="J21">
        <v>0</v>
      </c>
      <c r="K21">
        <v>0</v>
      </c>
      <c r="L21">
        <v>0</v>
      </c>
      <c r="M21">
        <v>0</v>
      </c>
      <c r="N21">
        <v>0</v>
      </c>
      <c r="O21">
        <v>50</v>
      </c>
      <c r="P21">
        <v>0</v>
      </c>
      <c r="Q21">
        <v>0</v>
      </c>
      <c r="R21">
        <v>0</v>
      </c>
      <c r="S21">
        <v>19</v>
      </c>
      <c r="T21">
        <v>0</v>
      </c>
      <c r="U21">
        <v>0</v>
      </c>
      <c r="V21">
        <v>0</v>
      </c>
      <c r="W21">
        <v>20</v>
      </c>
      <c r="X21">
        <v>0</v>
      </c>
      <c r="Y21">
        <v>0</v>
      </c>
      <c r="Z21">
        <v>0</v>
      </c>
      <c r="AA21">
        <v>0</v>
      </c>
      <c r="AB21">
        <v>0</v>
      </c>
      <c r="AC21">
        <v>60</v>
      </c>
      <c r="AD21">
        <v>0</v>
      </c>
      <c r="AE21">
        <v>100</v>
      </c>
      <c r="AF21">
        <v>35</v>
      </c>
      <c r="AG21">
        <v>60</v>
      </c>
      <c r="AH21">
        <v>0</v>
      </c>
      <c r="AI21">
        <v>0</v>
      </c>
      <c r="AJ21">
        <v>0</v>
      </c>
      <c r="AK21">
        <v>0</v>
      </c>
      <c r="AL21">
        <v>0</v>
      </c>
      <c r="AM21">
        <v>0</v>
      </c>
      <c r="AN21">
        <v>27</v>
      </c>
      <c r="AO21" t="s">
        <v>82</v>
      </c>
      <c r="AP21">
        <v>5</v>
      </c>
      <c r="AQ21">
        <v>0</v>
      </c>
      <c r="AR21">
        <v>1</v>
      </c>
      <c r="AS21" t="s">
        <v>1120</v>
      </c>
      <c r="AT21">
        <v>70</v>
      </c>
      <c r="AU21">
        <v>0</v>
      </c>
      <c r="AV21">
        <v>0</v>
      </c>
      <c r="AW21">
        <v>0</v>
      </c>
      <c r="AX21" t="s">
        <v>1118</v>
      </c>
      <c r="AY21">
        <v>1</v>
      </c>
      <c r="AZ21" t="s">
        <v>409</v>
      </c>
      <c r="BA21">
        <v>0</v>
      </c>
      <c r="BB21" t="s">
        <v>82</v>
      </c>
      <c r="BC21" t="s">
        <v>86</v>
      </c>
      <c r="BD21" t="s">
        <v>86</v>
      </c>
      <c r="BE21">
        <v>95</v>
      </c>
      <c r="BF21">
        <v>15</v>
      </c>
      <c r="BG21">
        <v>12</v>
      </c>
      <c r="BH21">
        <v>18</v>
      </c>
      <c r="BI21">
        <v>15</v>
      </c>
      <c r="BJ21">
        <v>-3.9194753774993201</v>
      </c>
      <c r="BK21">
        <v>50.445433954206699</v>
      </c>
    </row>
    <row r="22" spans="1:63" x14ac:dyDescent="0.35">
      <c r="A22">
        <v>11</v>
      </c>
      <c r="B22" t="s">
        <v>1121</v>
      </c>
      <c r="C22">
        <v>10</v>
      </c>
      <c r="D22" t="s">
        <v>82</v>
      </c>
      <c r="E22" t="s">
        <v>1122</v>
      </c>
      <c r="F22" s="1">
        <v>45370.614618055602</v>
      </c>
      <c r="G22" s="1">
        <v>45370.614618055602</v>
      </c>
      <c r="H22">
        <v>10</v>
      </c>
      <c r="I22">
        <v>7</v>
      </c>
      <c r="J22">
        <v>0</v>
      </c>
      <c r="K22">
        <v>0</v>
      </c>
      <c r="L22">
        <v>0</v>
      </c>
      <c r="M22">
        <v>0</v>
      </c>
      <c r="N22">
        <v>0</v>
      </c>
      <c r="O22">
        <v>30</v>
      </c>
      <c r="P22">
        <v>0</v>
      </c>
      <c r="Q22">
        <v>0</v>
      </c>
      <c r="R22">
        <v>0</v>
      </c>
      <c r="S22">
        <v>0</v>
      </c>
      <c r="T22">
        <v>10</v>
      </c>
      <c r="U22">
        <v>0</v>
      </c>
      <c r="V22">
        <v>0</v>
      </c>
      <c r="W22">
        <v>10</v>
      </c>
      <c r="X22">
        <v>0</v>
      </c>
      <c r="Y22">
        <v>0</v>
      </c>
      <c r="Z22">
        <v>0</v>
      </c>
      <c r="AA22">
        <v>0</v>
      </c>
      <c r="AB22">
        <v>0</v>
      </c>
      <c r="AC22">
        <v>45</v>
      </c>
      <c r="AD22">
        <v>2</v>
      </c>
      <c r="AE22">
        <v>69</v>
      </c>
      <c r="AF22">
        <v>17</v>
      </c>
      <c r="AG22">
        <v>75</v>
      </c>
      <c r="AH22">
        <v>0</v>
      </c>
      <c r="AI22">
        <v>2</v>
      </c>
      <c r="AJ22">
        <v>0</v>
      </c>
      <c r="AK22">
        <v>0</v>
      </c>
      <c r="AL22">
        <v>0</v>
      </c>
      <c r="AM22">
        <v>0</v>
      </c>
      <c r="AN22">
        <v>10</v>
      </c>
      <c r="AO22" t="s">
        <v>82</v>
      </c>
      <c r="AP22">
        <v>15</v>
      </c>
      <c r="AQ22">
        <v>0</v>
      </c>
      <c r="AR22">
        <v>2</v>
      </c>
      <c r="AS22" t="s">
        <v>1123</v>
      </c>
      <c r="AT22">
        <v>0</v>
      </c>
      <c r="AU22">
        <v>0</v>
      </c>
      <c r="AV22">
        <v>7</v>
      </c>
      <c r="AW22">
        <v>0</v>
      </c>
      <c r="AX22" t="s">
        <v>1121</v>
      </c>
      <c r="AY22">
        <v>2</v>
      </c>
      <c r="AZ22" t="s">
        <v>229</v>
      </c>
      <c r="BA22">
        <v>0</v>
      </c>
      <c r="BB22" t="s">
        <v>86</v>
      </c>
      <c r="BC22" t="s">
        <v>86</v>
      </c>
      <c r="BD22" t="s">
        <v>86</v>
      </c>
      <c r="BE22">
        <v>0</v>
      </c>
      <c r="BF22">
        <v>15</v>
      </c>
      <c r="BG22">
        <v>5</v>
      </c>
      <c r="BH22">
        <v>20</v>
      </c>
      <c r="BI22">
        <v>5</v>
      </c>
      <c r="BJ22">
        <v>-3.88898295630867</v>
      </c>
      <c r="BK22">
        <v>50.515692235798298</v>
      </c>
    </row>
    <row r="23" spans="1:63" x14ac:dyDescent="0.35">
      <c r="A23">
        <v>34</v>
      </c>
      <c r="B23" t="s">
        <v>1124</v>
      </c>
      <c r="C23">
        <v>73</v>
      </c>
      <c r="D23" t="s">
        <v>86</v>
      </c>
      <c r="E23" t="s">
        <v>1125</v>
      </c>
      <c r="F23" s="1">
        <v>45371.5007175926</v>
      </c>
      <c r="G23" s="1">
        <v>45371.5007175926</v>
      </c>
      <c r="H23">
        <v>85</v>
      </c>
      <c r="I23">
        <v>0</v>
      </c>
      <c r="J23">
        <v>0</v>
      </c>
      <c r="K23">
        <v>0</v>
      </c>
      <c r="L23">
        <v>0</v>
      </c>
      <c r="M23">
        <v>0</v>
      </c>
      <c r="N23">
        <v>0</v>
      </c>
      <c r="O23">
        <v>10</v>
      </c>
      <c r="P23">
        <v>0</v>
      </c>
      <c r="Q23">
        <v>0</v>
      </c>
      <c r="R23">
        <v>0</v>
      </c>
      <c r="S23">
        <v>0</v>
      </c>
      <c r="T23">
        <v>0</v>
      </c>
      <c r="U23">
        <v>0</v>
      </c>
      <c r="V23">
        <v>0</v>
      </c>
      <c r="W23">
        <v>0</v>
      </c>
      <c r="X23">
        <v>0</v>
      </c>
      <c r="Y23">
        <v>0</v>
      </c>
      <c r="Z23">
        <v>0</v>
      </c>
      <c r="AA23">
        <v>0</v>
      </c>
      <c r="AB23">
        <v>0</v>
      </c>
      <c r="AC23">
        <v>20</v>
      </c>
      <c r="AD23">
        <v>0</v>
      </c>
      <c r="AE23">
        <v>95</v>
      </c>
      <c r="AF23">
        <v>0</v>
      </c>
      <c r="AG23">
        <v>50</v>
      </c>
      <c r="AH23">
        <v>0</v>
      </c>
      <c r="AI23">
        <v>0</v>
      </c>
      <c r="AJ23">
        <v>0</v>
      </c>
      <c r="AK23">
        <v>0</v>
      </c>
      <c r="AL23">
        <v>0</v>
      </c>
      <c r="AM23">
        <v>0</v>
      </c>
      <c r="AN23">
        <v>73</v>
      </c>
      <c r="AO23" t="s">
        <v>82</v>
      </c>
      <c r="AP23">
        <v>15</v>
      </c>
      <c r="AQ23">
        <v>0</v>
      </c>
      <c r="AR23">
        <v>0</v>
      </c>
      <c r="AS23" t="s">
        <v>84</v>
      </c>
      <c r="AT23">
        <v>0</v>
      </c>
      <c r="AU23">
        <v>0</v>
      </c>
      <c r="AV23">
        <v>0</v>
      </c>
      <c r="AW23">
        <v>0</v>
      </c>
      <c r="AX23" t="s">
        <v>1124</v>
      </c>
      <c r="AY23">
        <v>0</v>
      </c>
      <c r="AZ23" t="s">
        <v>904</v>
      </c>
      <c r="BA23">
        <v>0</v>
      </c>
      <c r="BB23" t="s">
        <v>86</v>
      </c>
      <c r="BC23" t="s">
        <v>86</v>
      </c>
      <c r="BD23" t="s">
        <v>86</v>
      </c>
      <c r="BE23">
        <v>0</v>
      </c>
      <c r="BF23">
        <v>6</v>
      </c>
      <c r="BG23">
        <v>6</v>
      </c>
      <c r="BH23">
        <v>3</v>
      </c>
      <c r="BI23">
        <v>4</v>
      </c>
      <c r="BJ23">
        <v>-3.92707932263031</v>
      </c>
      <c r="BK23">
        <v>50.4542560697721</v>
      </c>
    </row>
    <row r="24" spans="1:63" x14ac:dyDescent="0.35">
      <c r="A24">
        <v>32</v>
      </c>
      <c r="B24" t="s">
        <v>1126</v>
      </c>
      <c r="C24">
        <v>62</v>
      </c>
      <c r="D24" t="s">
        <v>86</v>
      </c>
      <c r="E24" t="s">
        <v>1127</v>
      </c>
      <c r="F24" s="1">
        <v>45370.574004629598</v>
      </c>
      <c r="G24" s="1">
        <v>45370.574004629598</v>
      </c>
      <c r="H24">
        <v>2</v>
      </c>
      <c r="I24">
        <v>10</v>
      </c>
      <c r="J24">
        <v>0</v>
      </c>
      <c r="K24">
        <v>0</v>
      </c>
      <c r="L24">
        <v>0</v>
      </c>
      <c r="M24">
        <v>0</v>
      </c>
      <c r="N24">
        <v>0</v>
      </c>
      <c r="O24">
        <v>40</v>
      </c>
      <c r="P24">
        <v>0</v>
      </c>
      <c r="Q24">
        <v>0</v>
      </c>
      <c r="R24">
        <v>0</v>
      </c>
      <c r="S24">
        <v>0</v>
      </c>
      <c r="T24">
        <v>1</v>
      </c>
      <c r="U24">
        <v>0</v>
      </c>
      <c r="V24">
        <v>0</v>
      </c>
      <c r="W24">
        <v>3</v>
      </c>
      <c r="X24">
        <v>3</v>
      </c>
      <c r="Y24">
        <v>0</v>
      </c>
      <c r="Z24">
        <v>0</v>
      </c>
      <c r="AA24">
        <v>0</v>
      </c>
      <c r="AB24">
        <v>0</v>
      </c>
      <c r="AC24">
        <v>40</v>
      </c>
      <c r="AD24">
        <v>0</v>
      </c>
      <c r="AE24">
        <v>58</v>
      </c>
      <c r="AF24">
        <v>12</v>
      </c>
      <c r="AG24">
        <v>88</v>
      </c>
      <c r="AH24">
        <v>0</v>
      </c>
      <c r="AI24">
        <v>0</v>
      </c>
      <c r="AJ24">
        <v>0</v>
      </c>
      <c r="AK24">
        <v>0</v>
      </c>
      <c r="AL24">
        <v>0</v>
      </c>
      <c r="AM24">
        <v>0</v>
      </c>
      <c r="AN24">
        <v>62</v>
      </c>
      <c r="AO24" t="s">
        <v>82</v>
      </c>
      <c r="AP24">
        <v>10</v>
      </c>
      <c r="AQ24">
        <v>3</v>
      </c>
      <c r="AR24">
        <v>0</v>
      </c>
      <c r="AT24">
        <v>0</v>
      </c>
      <c r="AU24">
        <v>0</v>
      </c>
      <c r="AV24">
        <v>3</v>
      </c>
      <c r="AW24">
        <v>0</v>
      </c>
      <c r="AX24" t="s">
        <v>1126</v>
      </c>
      <c r="AY24">
        <v>2</v>
      </c>
      <c r="AZ24" t="s">
        <v>229</v>
      </c>
      <c r="BA24">
        <v>50</v>
      </c>
      <c r="BB24" t="s">
        <v>86</v>
      </c>
      <c r="BC24" t="s">
        <v>86</v>
      </c>
      <c r="BD24" t="s">
        <v>86</v>
      </c>
      <c r="BE24">
        <v>60</v>
      </c>
      <c r="BF24">
        <v>4</v>
      </c>
      <c r="BG24">
        <v>6</v>
      </c>
      <c r="BH24">
        <v>10</v>
      </c>
      <c r="BI24">
        <v>8</v>
      </c>
      <c r="BJ24">
        <v>-3.92900541390572</v>
      </c>
      <c r="BK24">
        <v>50.460733557053402</v>
      </c>
    </row>
    <row r="25" spans="1:63" x14ac:dyDescent="0.35">
      <c r="A25">
        <v>4</v>
      </c>
      <c r="B25" t="s">
        <v>1128</v>
      </c>
      <c r="C25">
        <v>20</v>
      </c>
      <c r="D25" t="s">
        <v>82</v>
      </c>
      <c r="E25" t="s">
        <v>1129</v>
      </c>
      <c r="F25" s="1">
        <v>45369.633437500001</v>
      </c>
      <c r="G25" s="1">
        <v>45369.633437500001</v>
      </c>
      <c r="H25">
        <v>2</v>
      </c>
      <c r="I25">
        <v>3</v>
      </c>
      <c r="J25">
        <v>0</v>
      </c>
      <c r="K25">
        <v>0</v>
      </c>
      <c r="L25">
        <v>0</v>
      </c>
      <c r="M25">
        <v>0</v>
      </c>
      <c r="N25">
        <v>0</v>
      </c>
      <c r="O25">
        <v>14</v>
      </c>
      <c r="P25">
        <v>0</v>
      </c>
      <c r="Q25">
        <v>0</v>
      </c>
      <c r="R25">
        <v>0</v>
      </c>
      <c r="S25">
        <v>0</v>
      </c>
      <c r="T25">
        <v>0</v>
      </c>
      <c r="U25">
        <v>0</v>
      </c>
      <c r="V25">
        <v>0</v>
      </c>
      <c r="W25">
        <v>1</v>
      </c>
      <c r="X25">
        <v>2</v>
      </c>
      <c r="Y25">
        <v>0</v>
      </c>
      <c r="Z25">
        <v>0</v>
      </c>
      <c r="AA25">
        <v>0</v>
      </c>
      <c r="AB25">
        <v>0</v>
      </c>
      <c r="AC25">
        <v>40</v>
      </c>
      <c r="AD25">
        <v>0</v>
      </c>
      <c r="AE25">
        <v>20</v>
      </c>
      <c r="AF25">
        <v>3</v>
      </c>
      <c r="AG25">
        <v>90</v>
      </c>
      <c r="AH25">
        <v>0</v>
      </c>
      <c r="AI25">
        <v>0</v>
      </c>
      <c r="AJ25">
        <v>0</v>
      </c>
      <c r="AK25">
        <v>0</v>
      </c>
      <c r="AL25">
        <v>0</v>
      </c>
      <c r="AM25">
        <v>0</v>
      </c>
      <c r="AN25">
        <v>20</v>
      </c>
      <c r="AO25" t="s">
        <v>86</v>
      </c>
      <c r="AP25">
        <v>30</v>
      </c>
      <c r="AQ25">
        <v>2</v>
      </c>
      <c r="AR25">
        <v>0</v>
      </c>
      <c r="AS25" t="s">
        <v>1130</v>
      </c>
      <c r="AT25">
        <v>0</v>
      </c>
      <c r="AU25">
        <v>50</v>
      </c>
      <c r="AV25">
        <v>100</v>
      </c>
      <c r="AW25">
        <v>0</v>
      </c>
      <c r="AX25" t="s">
        <v>1128</v>
      </c>
      <c r="AY25">
        <v>0</v>
      </c>
      <c r="AZ25" t="s">
        <v>229</v>
      </c>
      <c r="BA25">
        <v>0</v>
      </c>
      <c r="BB25" t="s">
        <v>86</v>
      </c>
      <c r="BC25" t="s">
        <v>86</v>
      </c>
      <c r="BD25" t="s">
        <v>86</v>
      </c>
      <c r="BE25">
        <v>50</v>
      </c>
      <c r="BF25">
        <v>4</v>
      </c>
      <c r="BG25">
        <v>5</v>
      </c>
      <c r="BH25">
        <v>10</v>
      </c>
      <c r="BI25">
        <v>12</v>
      </c>
      <c r="BJ25">
        <v>-3.9234229476585898</v>
      </c>
      <c r="BK25">
        <v>50.480770185851298</v>
      </c>
    </row>
    <row r="26" spans="1:63" x14ac:dyDescent="0.35">
      <c r="A26">
        <v>12</v>
      </c>
      <c r="B26" t="s">
        <v>1131</v>
      </c>
      <c r="C26">
        <v>60</v>
      </c>
      <c r="D26" t="s">
        <v>86</v>
      </c>
      <c r="E26" t="s">
        <v>1132</v>
      </c>
      <c r="F26" s="1">
        <v>45370.554965277799</v>
      </c>
      <c r="G26" s="1">
        <v>45370.555706018502</v>
      </c>
      <c r="H26">
        <v>0</v>
      </c>
      <c r="I26">
        <v>2</v>
      </c>
      <c r="J26">
        <v>0</v>
      </c>
      <c r="K26">
        <v>0</v>
      </c>
      <c r="L26">
        <v>0</v>
      </c>
      <c r="M26">
        <v>0</v>
      </c>
      <c r="N26">
        <v>0</v>
      </c>
      <c r="O26">
        <v>5</v>
      </c>
      <c r="P26">
        <v>0</v>
      </c>
      <c r="Q26">
        <v>0</v>
      </c>
      <c r="R26">
        <v>0</v>
      </c>
      <c r="S26">
        <v>1</v>
      </c>
      <c r="T26">
        <v>0</v>
      </c>
      <c r="U26">
        <v>0</v>
      </c>
      <c r="V26">
        <v>0</v>
      </c>
      <c r="W26">
        <v>2</v>
      </c>
      <c r="X26">
        <v>0</v>
      </c>
      <c r="Y26">
        <v>0</v>
      </c>
      <c r="Z26">
        <v>0</v>
      </c>
      <c r="AA26">
        <v>0</v>
      </c>
      <c r="AB26">
        <v>0</v>
      </c>
      <c r="AC26">
        <v>85</v>
      </c>
      <c r="AD26">
        <v>0</v>
      </c>
      <c r="AE26">
        <v>15</v>
      </c>
      <c r="AF26">
        <v>7</v>
      </c>
      <c r="AG26">
        <v>95</v>
      </c>
      <c r="AH26">
        <v>0</v>
      </c>
      <c r="AI26">
        <v>0</v>
      </c>
      <c r="AJ26">
        <v>0</v>
      </c>
      <c r="AK26">
        <v>0</v>
      </c>
      <c r="AL26">
        <v>0</v>
      </c>
      <c r="AM26">
        <v>1</v>
      </c>
      <c r="AN26">
        <v>60</v>
      </c>
      <c r="AO26" t="s">
        <v>82</v>
      </c>
      <c r="AP26">
        <v>10</v>
      </c>
      <c r="AQ26">
        <v>0</v>
      </c>
      <c r="AR26">
        <v>0</v>
      </c>
      <c r="AS26" t="s">
        <v>1133</v>
      </c>
      <c r="AT26">
        <v>0</v>
      </c>
      <c r="AU26">
        <v>0</v>
      </c>
      <c r="AV26">
        <v>0</v>
      </c>
      <c r="AW26">
        <v>1</v>
      </c>
      <c r="AX26" t="s">
        <v>1131</v>
      </c>
      <c r="AY26">
        <v>5</v>
      </c>
      <c r="AZ26" t="s">
        <v>409</v>
      </c>
      <c r="BA26">
        <v>2</v>
      </c>
      <c r="BB26" t="s">
        <v>86</v>
      </c>
      <c r="BC26" t="s">
        <v>86</v>
      </c>
      <c r="BD26" t="s">
        <v>86</v>
      </c>
      <c r="BE26">
        <v>0</v>
      </c>
      <c r="BF26">
        <v>35</v>
      </c>
      <c r="BG26">
        <v>30</v>
      </c>
      <c r="BH26">
        <v>15</v>
      </c>
      <c r="BI26">
        <v>35</v>
      </c>
      <c r="BJ26">
        <v>-3.9589152417020501</v>
      </c>
      <c r="BK26">
        <v>50.466705640713798</v>
      </c>
    </row>
    <row r="27" spans="1:63" x14ac:dyDescent="0.35">
      <c r="A27">
        <v>30</v>
      </c>
      <c r="B27" t="s">
        <v>1134</v>
      </c>
      <c r="C27">
        <v>20</v>
      </c>
      <c r="D27" t="s">
        <v>82</v>
      </c>
      <c r="E27" t="s">
        <v>1135</v>
      </c>
      <c r="F27" s="1">
        <v>45371.618113425902</v>
      </c>
      <c r="G27" s="1">
        <v>45371.618113425902</v>
      </c>
      <c r="H27">
        <v>1</v>
      </c>
      <c r="I27">
        <v>0</v>
      </c>
      <c r="J27">
        <v>0</v>
      </c>
      <c r="K27">
        <v>0</v>
      </c>
      <c r="L27">
        <v>0</v>
      </c>
      <c r="M27">
        <v>0</v>
      </c>
      <c r="N27">
        <v>0</v>
      </c>
      <c r="O27">
        <v>1</v>
      </c>
      <c r="P27">
        <v>0</v>
      </c>
      <c r="Q27">
        <v>0</v>
      </c>
      <c r="R27">
        <v>0</v>
      </c>
      <c r="S27">
        <v>0</v>
      </c>
      <c r="T27">
        <v>0</v>
      </c>
      <c r="U27">
        <v>0</v>
      </c>
      <c r="V27">
        <v>0</v>
      </c>
      <c r="W27">
        <v>4</v>
      </c>
      <c r="X27">
        <v>6</v>
      </c>
      <c r="Y27">
        <v>0</v>
      </c>
      <c r="Z27">
        <v>0</v>
      </c>
      <c r="AA27">
        <v>0</v>
      </c>
      <c r="AB27">
        <v>0</v>
      </c>
      <c r="AC27">
        <v>95</v>
      </c>
      <c r="AD27">
        <v>0</v>
      </c>
      <c r="AE27">
        <v>6</v>
      </c>
      <c r="AF27">
        <v>4</v>
      </c>
      <c r="AG27">
        <v>100</v>
      </c>
      <c r="AH27">
        <v>0</v>
      </c>
      <c r="AI27">
        <v>0</v>
      </c>
      <c r="AJ27">
        <v>0</v>
      </c>
      <c r="AK27">
        <v>0</v>
      </c>
      <c r="AL27">
        <v>0</v>
      </c>
      <c r="AM27">
        <v>0</v>
      </c>
      <c r="AN27">
        <v>20</v>
      </c>
      <c r="AO27" t="s">
        <v>82</v>
      </c>
      <c r="AP27">
        <v>5</v>
      </c>
      <c r="AQ27">
        <v>6</v>
      </c>
      <c r="AR27">
        <v>1</v>
      </c>
      <c r="AS27" t="s">
        <v>1136</v>
      </c>
      <c r="AT27">
        <v>100</v>
      </c>
      <c r="AU27">
        <v>0</v>
      </c>
      <c r="AV27">
        <v>0</v>
      </c>
      <c r="AW27">
        <v>0</v>
      </c>
      <c r="AX27" t="s">
        <v>1134</v>
      </c>
      <c r="AY27">
        <v>0</v>
      </c>
      <c r="AZ27" t="s">
        <v>229</v>
      </c>
      <c r="BA27">
        <v>0</v>
      </c>
      <c r="BB27" t="s">
        <v>86</v>
      </c>
      <c r="BC27" t="s">
        <v>86</v>
      </c>
      <c r="BD27" t="s">
        <v>86</v>
      </c>
      <c r="BE27">
        <v>0</v>
      </c>
      <c r="BF27">
        <v>30</v>
      </c>
      <c r="BG27">
        <v>15</v>
      </c>
      <c r="BH27">
        <v>30</v>
      </c>
      <c r="BI27">
        <v>22</v>
      </c>
      <c r="BJ27">
        <v>-3.90039020665583</v>
      </c>
      <c r="BK27">
        <v>50.4654740283192</v>
      </c>
    </row>
    <row r="28" spans="1:63" x14ac:dyDescent="0.35">
      <c r="A28">
        <v>18</v>
      </c>
      <c r="B28" t="s">
        <v>1137</v>
      </c>
      <c r="C28">
        <v>16</v>
      </c>
      <c r="D28" t="s">
        <v>82</v>
      </c>
      <c r="E28" t="s">
        <v>1138</v>
      </c>
      <c r="F28" s="1">
        <v>45372.411643518499</v>
      </c>
      <c r="G28" s="1">
        <v>45372.411643518499</v>
      </c>
      <c r="H28">
        <v>0</v>
      </c>
      <c r="I28">
        <v>0</v>
      </c>
      <c r="J28">
        <v>0</v>
      </c>
      <c r="K28">
        <v>0</v>
      </c>
      <c r="L28">
        <v>0</v>
      </c>
      <c r="M28">
        <v>0</v>
      </c>
      <c r="N28">
        <v>0</v>
      </c>
      <c r="O28">
        <v>70</v>
      </c>
      <c r="P28">
        <v>0</v>
      </c>
      <c r="Q28">
        <v>0</v>
      </c>
      <c r="R28">
        <v>0</v>
      </c>
      <c r="S28">
        <v>0</v>
      </c>
      <c r="T28">
        <v>0</v>
      </c>
      <c r="U28">
        <v>0</v>
      </c>
      <c r="V28">
        <v>0</v>
      </c>
      <c r="W28">
        <v>4</v>
      </c>
      <c r="X28">
        <v>5</v>
      </c>
      <c r="Y28">
        <v>0</v>
      </c>
      <c r="Z28">
        <v>0</v>
      </c>
      <c r="AA28">
        <v>0</v>
      </c>
      <c r="AB28">
        <v>0</v>
      </c>
      <c r="AC28">
        <v>60</v>
      </c>
      <c r="AD28">
        <v>0</v>
      </c>
      <c r="AE28">
        <v>74</v>
      </c>
      <c r="AF28">
        <v>4</v>
      </c>
      <c r="AG28">
        <v>96</v>
      </c>
      <c r="AH28">
        <v>0</v>
      </c>
      <c r="AI28">
        <v>0</v>
      </c>
      <c r="AJ28">
        <v>0</v>
      </c>
      <c r="AK28">
        <v>0</v>
      </c>
      <c r="AL28">
        <v>1</v>
      </c>
      <c r="AM28">
        <v>0</v>
      </c>
      <c r="AN28">
        <v>16</v>
      </c>
      <c r="AO28" t="s">
        <v>86</v>
      </c>
      <c r="AP28">
        <v>20</v>
      </c>
      <c r="AQ28">
        <v>5</v>
      </c>
      <c r="AR28">
        <v>0</v>
      </c>
      <c r="AS28" t="s">
        <v>1139</v>
      </c>
      <c r="AT28">
        <v>0</v>
      </c>
      <c r="AU28">
        <v>0</v>
      </c>
      <c r="AV28">
        <v>4</v>
      </c>
      <c r="AW28">
        <v>0</v>
      </c>
      <c r="AX28" t="s">
        <v>1137</v>
      </c>
      <c r="AY28">
        <v>0</v>
      </c>
      <c r="AZ28" t="s">
        <v>229</v>
      </c>
      <c r="BA28">
        <v>0</v>
      </c>
      <c r="BB28" t="s">
        <v>86</v>
      </c>
      <c r="BC28" t="s">
        <v>86</v>
      </c>
      <c r="BD28" t="s">
        <v>86</v>
      </c>
      <c r="BE28">
        <v>0</v>
      </c>
      <c r="BF28">
        <v>35</v>
      </c>
      <c r="BG28">
        <v>30</v>
      </c>
      <c r="BH28">
        <v>15</v>
      </c>
      <c r="BI28">
        <v>25</v>
      </c>
      <c r="BJ28">
        <v>-3.9623113181420901</v>
      </c>
      <c r="BK28">
        <v>50.512036141777799</v>
      </c>
    </row>
    <row r="29" spans="1:63" x14ac:dyDescent="0.35">
      <c r="A29">
        <v>8</v>
      </c>
      <c r="B29" t="s">
        <v>1140</v>
      </c>
      <c r="C29">
        <v>24</v>
      </c>
      <c r="D29" t="s">
        <v>82</v>
      </c>
      <c r="E29" t="s">
        <v>1141</v>
      </c>
      <c r="F29" s="1">
        <v>45369.594814814802</v>
      </c>
      <c r="G29" s="1">
        <v>45369.594814814802</v>
      </c>
      <c r="H29">
        <v>5</v>
      </c>
      <c r="I29">
        <v>8</v>
      </c>
      <c r="J29">
        <v>0</v>
      </c>
      <c r="K29">
        <v>0</v>
      </c>
      <c r="L29">
        <v>0</v>
      </c>
      <c r="M29">
        <v>0</v>
      </c>
      <c r="N29">
        <v>0</v>
      </c>
      <c r="O29">
        <v>5</v>
      </c>
      <c r="P29">
        <v>0</v>
      </c>
      <c r="Q29">
        <v>0</v>
      </c>
      <c r="R29">
        <v>0</v>
      </c>
      <c r="S29">
        <v>0</v>
      </c>
      <c r="T29">
        <v>8</v>
      </c>
      <c r="U29">
        <v>0</v>
      </c>
      <c r="V29">
        <v>0</v>
      </c>
      <c r="W29">
        <v>1</v>
      </c>
      <c r="X29">
        <v>0</v>
      </c>
      <c r="Y29">
        <v>0</v>
      </c>
      <c r="Z29">
        <v>0</v>
      </c>
      <c r="AA29">
        <v>0</v>
      </c>
      <c r="AB29">
        <v>0</v>
      </c>
      <c r="AC29">
        <v>40</v>
      </c>
      <c r="AD29">
        <v>0</v>
      </c>
      <c r="AE29">
        <v>29</v>
      </c>
      <c r="AF29">
        <v>10</v>
      </c>
      <c r="AG29">
        <v>85</v>
      </c>
      <c r="AH29">
        <v>0</v>
      </c>
      <c r="AI29">
        <v>0</v>
      </c>
      <c r="AJ29">
        <v>0</v>
      </c>
      <c r="AK29">
        <v>0</v>
      </c>
      <c r="AL29">
        <v>0</v>
      </c>
      <c r="AM29">
        <v>3</v>
      </c>
      <c r="AN29">
        <v>24</v>
      </c>
      <c r="AO29" t="s">
        <v>82</v>
      </c>
      <c r="AP29">
        <v>60</v>
      </c>
      <c r="AQ29">
        <v>0</v>
      </c>
      <c r="AR29">
        <v>4</v>
      </c>
      <c r="AS29" t="s">
        <v>1142</v>
      </c>
      <c r="AT29">
        <v>100</v>
      </c>
      <c r="AU29">
        <v>0</v>
      </c>
      <c r="AV29">
        <v>2</v>
      </c>
      <c r="AW29">
        <v>3</v>
      </c>
      <c r="AX29" t="s">
        <v>1140</v>
      </c>
      <c r="AY29">
        <v>2</v>
      </c>
      <c r="AZ29" t="s">
        <v>229</v>
      </c>
      <c r="BA29">
        <v>0</v>
      </c>
      <c r="BB29" t="s">
        <v>86</v>
      </c>
      <c r="BC29" t="s">
        <v>86</v>
      </c>
      <c r="BD29" t="s">
        <v>86</v>
      </c>
      <c r="BE29">
        <v>100</v>
      </c>
      <c r="BF29">
        <v>10</v>
      </c>
      <c r="BG29">
        <v>25</v>
      </c>
      <c r="BH29">
        <v>25</v>
      </c>
      <c r="BI29">
        <v>20</v>
      </c>
      <c r="BJ29">
        <v>-3.92657783003812</v>
      </c>
      <c r="BK29">
        <v>50.472286035569802</v>
      </c>
    </row>
    <row r="30" spans="1:63" x14ac:dyDescent="0.35">
      <c r="A30">
        <v>26</v>
      </c>
      <c r="B30" t="s">
        <v>1143</v>
      </c>
      <c r="C30">
        <v>15</v>
      </c>
      <c r="D30" t="s">
        <v>82</v>
      </c>
      <c r="E30" t="s">
        <v>1144</v>
      </c>
      <c r="F30" s="1">
        <v>45372.456921296303</v>
      </c>
      <c r="G30" s="1">
        <v>45372.456921296303</v>
      </c>
      <c r="H30">
        <v>1</v>
      </c>
      <c r="I30">
        <v>1</v>
      </c>
      <c r="J30">
        <v>0</v>
      </c>
      <c r="K30">
        <v>0</v>
      </c>
      <c r="L30">
        <v>0</v>
      </c>
      <c r="M30">
        <v>0</v>
      </c>
      <c r="N30">
        <v>0</v>
      </c>
      <c r="O30">
        <v>4</v>
      </c>
      <c r="P30">
        <v>0</v>
      </c>
      <c r="Q30">
        <v>0</v>
      </c>
      <c r="R30">
        <v>0</v>
      </c>
      <c r="S30">
        <v>0</v>
      </c>
      <c r="T30">
        <v>0</v>
      </c>
      <c r="U30">
        <v>0</v>
      </c>
      <c r="V30">
        <v>0</v>
      </c>
      <c r="W30">
        <v>8</v>
      </c>
      <c r="X30">
        <v>0</v>
      </c>
      <c r="Y30">
        <v>0</v>
      </c>
      <c r="Z30">
        <v>0</v>
      </c>
      <c r="AA30">
        <v>0</v>
      </c>
      <c r="AB30">
        <v>0</v>
      </c>
      <c r="AC30">
        <v>85</v>
      </c>
      <c r="AD30">
        <v>0</v>
      </c>
      <c r="AE30">
        <v>14</v>
      </c>
      <c r="AF30">
        <v>7</v>
      </c>
      <c r="AG30">
        <v>95</v>
      </c>
      <c r="AH30">
        <v>0</v>
      </c>
      <c r="AI30">
        <v>0</v>
      </c>
      <c r="AJ30">
        <v>0</v>
      </c>
      <c r="AK30">
        <v>0</v>
      </c>
      <c r="AL30">
        <v>0</v>
      </c>
      <c r="AM30">
        <v>0</v>
      </c>
      <c r="AN30">
        <v>15</v>
      </c>
      <c r="AO30" t="s">
        <v>82</v>
      </c>
      <c r="AP30">
        <v>55</v>
      </c>
      <c r="AQ30">
        <v>0</v>
      </c>
      <c r="AR30">
        <v>4</v>
      </c>
      <c r="AS30" t="s">
        <v>1145</v>
      </c>
      <c r="AT30">
        <v>85</v>
      </c>
      <c r="AU30">
        <v>0</v>
      </c>
      <c r="AV30">
        <v>0</v>
      </c>
      <c r="AW30">
        <v>0</v>
      </c>
      <c r="AX30" t="s">
        <v>1143</v>
      </c>
      <c r="AY30">
        <v>0</v>
      </c>
      <c r="AZ30" t="s">
        <v>229</v>
      </c>
      <c r="BA30">
        <v>20</v>
      </c>
      <c r="BB30" t="s">
        <v>86</v>
      </c>
      <c r="BC30" t="s">
        <v>86</v>
      </c>
      <c r="BD30" t="s">
        <v>86</v>
      </c>
      <c r="BE30">
        <v>0</v>
      </c>
      <c r="BF30">
        <v>15</v>
      </c>
      <c r="BG30">
        <v>20</v>
      </c>
      <c r="BH30">
        <v>30</v>
      </c>
      <c r="BI30">
        <v>25</v>
      </c>
      <c r="BJ30">
        <v>-3.956672924582</v>
      </c>
      <c r="BK30">
        <v>50.491368691964901</v>
      </c>
    </row>
    <row r="31" spans="1:63" x14ac:dyDescent="0.35">
      <c r="A31">
        <v>25</v>
      </c>
      <c r="B31" t="s">
        <v>1146</v>
      </c>
      <c r="C31">
        <v>5</v>
      </c>
      <c r="D31" t="s">
        <v>82</v>
      </c>
      <c r="E31" t="s">
        <v>1147</v>
      </c>
      <c r="F31" s="1">
        <v>45372.445925925902</v>
      </c>
      <c r="G31" s="1">
        <v>45372.445925925902</v>
      </c>
      <c r="H31">
        <v>2</v>
      </c>
      <c r="I31">
        <v>0</v>
      </c>
      <c r="J31">
        <v>0</v>
      </c>
      <c r="K31">
        <v>0</v>
      </c>
      <c r="L31">
        <v>0</v>
      </c>
      <c r="M31">
        <v>0</v>
      </c>
      <c r="N31">
        <v>0</v>
      </c>
      <c r="O31">
        <v>7</v>
      </c>
      <c r="P31">
        <v>0</v>
      </c>
      <c r="Q31">
        <v>0</v>
      </c>
      <c r="R31">
        <v>0</v>
      </c>
      <c r="S31">
        <v>0</v>
      </c>
      <c r="T31">
        <v>0</v>
      </c>
      <c r="U31">
        <v>0</v>
      </c>
      <c r="V31">
        <v>0</v>
      </c>
      <c r="W31">
        <v>4</v>
      </c>
      <c r="X31">
        <v>0</v>
      </c>
      <c r="Y31">
        <v>0</v>
      </c>
      <c r="Z31">
        <v>0</v>
      </c>
      <c r="AA31">
        <v>0</v>
      </c>
      <c r="AB31">
        <v>0</v>
      </c>
      <c r="AC31">
        <v>45</v>
      </c>
      <c r="AD31">
        <v>0</v>
      </c>
      <c r="AE31">
        <v>15</v>
      </c>
      <c r="AF31">
        <v>5</v>
      </c>
      <c r="AG31">
        <v>95</v>
      </c>
      <c r="AH31">
        <v>0</v>
      </c>
      <c r="AI31">
        <v>0</v>
      </c>
      <c r="AJ31">
        <v>0</v>
      </c>
      <c r="AK31">
        <v>0</v>
      </c>
      <c r="AL31">
        <v>0</v>
      </c>
      <c r="AM31">
        <v>5</v>
      </c>
      <c r="AN31">
        <v>5</v>
      </c>
      <c r="AO31" t="s">
        <v>82</v>
      </c>
      <c r="AP31">
        <v>40</v>
      </c>
      <c r="AQ31">
        <v>0</v>
      </c>
      <c r="AR31">
        <v>5</v>
      </c>
      <c r="AS31" t="s">
        <v>1148</v>
      </c>
      <c r="AT31">
        <v>95</v>
      </c>
      <c r="AU31">
        <v>0</v>
      </c>
      <c r="AV31">
        <v>0</v>
      </c>
      <c r="AW31">
        <v>5</v>
      </c>
      <c r="AX31" t="s">
        <v>1146</v>
      </c>
      <c r="AY31">
        <v>2</v>
      </c>
      <c r="AZ31" t="s">
        <v>229</v>
      </c>
      <c r="BA31">
        <v>0</v>
      </c>
      <c r="BB31" t="s">
        <v>86</v>
      </c>
      <c r="BC31" t="s">
        <v>86</v>
      </c>
      <c r="BD31" t="s">
        <v>86</v>
      </c>
      <c r="BE31">
        <v>0</v>
      </c>
      <c r="BF31">
        <v>8</v>
      </c>
      <c r="BG31">
        <v>8</v>
      </c>
      <c r="BH31">
        <v>30</v>
      </c>
      <c r="BI31">
        <v>25</v>
      </c>
      <c r="BJ31">
        <v>-3.9564660614367</v>
      </c>
      <c r="BK31">
        <v>50.494772461847603</v>
      </c>
    </row>
    <row r="32" spans="1:63" x14ac:dyDescent="0.35">
      <c r="A32">
        <v>22</v>
      </c>
      <c r="B32" t="s">
        <v>579</v>
      </c>
      <c r="C32">
        <v>27</v>
      </c>
      <c r="D32" t="s">
        <v>82</v>
      </c>
      <c r="E32" t="s">
        <v>1149</v>
      </c>
      <c r="F32" s="1">
        <v>45371.592974537001</v>
      </c>
      <c r="G32" s="1">
        <v>45371.594074074099</v>
      </c>
      <c r="H32">
        <v>1</v>
      </c>
      <c r="I32">
        <v>0</v>
      </c>
      <c r="J32">
        <v>0</v>
      </c>
      <c r="K32">
        <v>0</v>
      </c>
      <c r="L32">
        <v>0</v>
      </c>
      <c r="M32">
        <v>0</v>
      </c>
      <c r="N32">
        <v>0</v>
      </c>
      <c r="O32">
        <v>15</v>
      </c>
      <c r="P32">
        <v>0</v>
      </c>
      <c r="Q32">
        <v>0</v>
      </c>
      <c r="R32">
        <v>0</v>
      </c>
      <c r="S32">
        <v>15</v>
      </c>
      <c r="T32">
        <v>0</v>
      </c>
      <c r="U32">
        <v>0</v>
      </c>
      <c r="V32">
        <v>25</v>
      </c>
      <c r="W32">
        <v>0</v>
      </c>
      <c r="X32">
        <v>0</v>
      </c>
      <c r="Y32">
        <v>0</v>
      </c>
      <c r="Z32">
        <v>0</v>
      </c>
      <c r="AA32">
        <v>0</v>
      </c>
      <c r="AB32">
        <v>0</v>
      </c>
      <c r="AC32">
        <v>15</v>
      </c>
      <c r="AD32">
        <v>50</v>
      </c>
      <c r="AE32">
        <v>61</v>
      </c>
      <c r="AF32">
        <v>5</v>
      </c>
      <c r="AG32">
        <v>40</v>
      </c>
      <c r="AH32">
        <v>0</v>
      </c>
      <c r="AI32">
        <v>10</v>
      </c>
      <c r="AJ32">
        <v>0</v>
      </c>
      <c r="AK32">
        <v>0</v>
      </c>
      <c r="AL32">
        <v>4</v>
      </c>
      <c r="AM32">
        <v>3</v>
      </c>
      <c r="AN32">
        <v>27</v>
      </c>
      <c r="AO32" t="s">
        <v>82</v>
      </c>
      <c r="AP32">
        <v>27</v>
      </c>
      <c r="AQ32">
        <v>0</v>
      </c>
      <c r="AR32">
        <v>0</v>
      </c>
      <c r="AS32" t="s">
        <v>1150</v>
      </c>
      <c r="AT32">
        <v>0</v>
      </c>
      <c r="AU32">
        <v>0</v>
      </c>
      <c r="AV32">
        <v>0</v>
      </c>
      <c r="AW32">
        <v>2</v>
      </c>
      <c r="AX32" t="s">
        <v>579</v>
      </c>
      <c r="AY32">
        <v>5</v>
      </c>
      <c r="AZ32" t="s">
        <v>229</v>
      </c>
      <c r="BA32">
        <v>0</v>
      </c>
      <c r="BB32" t="s">
        <v>86</v>
      </c>
      <c r="BC32" t="s">
        <v>86</v>
      </c>
      <c r="BD32" t="s">
        <v>86</v>
      </c>
      <c r="BE32">
        <v>0</v>
      </c>
      <c r="BF32">
        <v>22</v>
      </c>
      <c r="BG32">
        <v>18</v>
      </c>
      <c r="BH32">
        <v>15</v>
      </c>
      <c r="BI32">
        <v>18</v>
      </c>
      <c r="BJ32">
        <v>-3.8629068488874401</v>
      </c>
      <c r="BK32">
        <v>50.494096729454597</v>
      </c>
    </row>
    <row r="33" spans="1:63" x14ac:dyDescent="0.35">
      <c r="A33">
        <v>17</v>
      </c>
      <c r="B33" t="s">
        <v>1151</v>
      </c>
      <c r="C33">
        <v>24</v>
      </c>
      <c r="D33" t="s">
        <v>82</v>
      </c>
      <c r="E33" t="s">
        <v>1152</v>
      </c>
      <c r="F33" s="1">
        <v>45371.660787036999</v>
      </c>
      <c r="G33" s="1">
        <v>45371.660787036999</v>
      </c>
      <c r="H33">
        <v>4</v>
      </c>
      <c r="I33">
        <v>0</v>
      </c>
      <c r="J33">
        <v>0</v>
      </c>
      <c r="K33">
        <v>0</v>
      </c>
      <c r="L33">
        <v>15</v>
      </c>
      <c r="M33">
        <v>0</v>
      </c>
      <c r="N33">
        <v>0</v>
      </c>
      <c r="O33">
        <v>0</v>
      </c>
      <c r="P33">
        <v>0</v>
      </c>
      <c r="Q33">
        <v>0</v>
      </c>
      <c r="R33">
        <v>0</v>
      </c>
      <c r="S33">
        <v>76</v>
      </c>
      <c r="T33">
        <v>0</v>
      </c>
      <c r="U33">
        <v>0</v>
      </c>
      <c r="V33">
        <v>0</v>
      </c>
      <c r="W33">
        <v>1</v>
      </c>
      <c r="X33">
        <v>0</v>
      </c>
      <c r="Y33">
        <v>3</v>
      </c>
      <c r="Z33">
        <v>0</v>
      </c>
      <c r="AA33">
        <v>0</v>
      </c>
      <c r="AB33">
        <v>0</v>
      </c>
      <c r="AC33">
        <v>45</v>
      </c>
      <c r="AD33">
        <v>5</v>
      </c>
      <c r="AE33">
        <v>100</v>
      </c>
      <c r="AF33">
        <v>4</v>
      </c>
      <c r="AG33">
        <v>50</v>
      </c>
      <c r="AH33">
        <v>0</v>
      </c>
      <c r="AI33">
        <v>3</v>
      </c>
      <c r="AJ33">
        <v>0</v>
      </c>
      <c r="AK33">
        <v>0</v>
      </c>
      <c r="AL33">
        <v>0</v>
      </c>
      <c r="AM33">
        <v>2</v>
      </c>
      <c r="AN33">
        <v>24</v>
      </c>
      <c r="AO33" t="s">
        <v>82</v>
      </c>
      <c r="AP33">
        <v>10</v>
      </c>
      <c r="AQ33">
        <v>0</v>
      </c>
      <c r="AR33">
        <v>8</v>
      </c>
      <c r="AS33" t="s">
        <v>1153</v>
      </c>
      <c r="AT33">
        <v>0</v>
      </c>
      <c r="AU33">
        <v>0</v>
      </c>
      <c r="AV33">
        <v>1</v>
      </c>
      <c r="AW33">
        <v>1</v>
      </c>
      <c r="AX33" t="s">
        <v>1151</v>
      </c>
      <c r="AY33">
        <v>4</v>
      </c>
      <c r="AZ33" t="s">
        <v>229</v>
      </c>
      <c r="BA33">
        <v>0</v>
      </c>
      <c r="BB33" t="s">
        <v>86</v>
      </c>
      <c r="BC33" t="s">
        <v>86</v>
      </c>
      <c r="BD33" t="s">
        <v>86</v>
      </c>
      <c r="BE33">
        <v>0</v>
      </c>
      <c r="BF33">
        <v>15</v>
      </c>
      <c r="BG33">
        <v>10</v>
      </c>
      <c r="BH33">
        <v>20</v>
      </c>
      <c r="BI33">
        <v>30</v>
      </c>
      <c r="BJ33">
        <v>-3.8684221067782798</v>
      </c>
      <c r="BK33">
        <v>50.499494365718498</v>
      </c>
    </row>
    <row r="34" spans="1:63" x14ac:dyDescent="0.35">
      <c r="A34">
        <v>27</v>
      </c>
      <c r="B34" t="s">
        <v>1154</v>
      </c>
      <c r="C34">
        <v>20</v>
      </c>
      <c r="D34" t="s">
        <v>82</v>
      </c>
      <c r="E34" t="s">
        <v>1155</v>
      </c>
      <c r="F34" s="1">
        <v>45372.531759259298</v>
      </c>
      <c r="G34" s="1">
        <v>45372.531759259298</v>
      </c>
      <c r="H34">
        <v>1</v>
      </c>
      <c r="I34">
        <v>16</v>
      </c>
      <c r="J34">
        <v>0</v>
      </c>
      <c r="K34">
        <v>0</v>
      </c>
      <c r="L34">
        <v>0</v>
      </c>
      <c r="M34">
        <v>0</v>
      </c>
      <c r="N34">
        <v>0</v>
      </c>
      <c r="O34">
        <v>15</v>
      </c>
      <c r="P34">
        <v>0</v>
      </c>
      <c r="Q34">
        <v>0</v>
      </c>
      <c r="R34">
        <v>0</v>
      </c>
      <c r="S34">
        <v>0</v>
      </c>
      <c r="T34">
        <v>0</v>
      </c>
      <c r="U34">
        <v>0</v>
      </c>
      <c r="V34">
        <v>0</v>
      </c>
      <c r="W34">
        <v>2</v>
      </c>
      <c r="X34">
        <v>0</v>
      </c>
      <c r="Y34">
        <v>0</v>
      </c>
      <c r="Z34">
        <v>0</v>
      </c>
      <c r="AA34">
        <v>0</v>
      </c>
      <c r="AB34">
        <v>0</v>
      </c>
      <c r="AC34">
        <v>18</v>
      </c>
      <c r="AD34">
        <v>1</v>
      </c>
      <c r="AE34">
        <v>35</v>
      </c>
      <c r="AF34">
        <v>8</v>
      </c>
      <c r="AG34">
        <v>70</v>
      </c>
      <c r="AH34">
        <v>0</v>
      </c>
      <c r="AI34">
        <v>0</v>
      </c>
      <c r="AJ34">
        <v>0</v>
      </c>
      <c r="AK34">
        <v>0</v>
      </c>
      <c r="AL34">
        <v>0</v>
      </c>
      <c r="AM34">
        <v>2</v>
      </c>
      <c r="AN34">
        <v>20</v>
      </c>
      <c r="AO34" t="s">
        <v>82</v>
      </c>
      <c r="AP34">
        <v>0</v>
      </c>
      <c r="AQ34">
        <v>55</v>
      </c>
      <c r="AR34">
        <v>0</v>
      </c>
      <c r="AS34" t="s">
        <v>1156</v>
      </c>
      <c r="AT34">
        <v>20</v>
      </c>
      <c r="AU34">
        <v>0</v>
      </c>
      <c r="AV34">
        <v>0</v>
      </c>
      <c r="AW34">
        <v>2</v>
      </c>
      <c r="AX34" t="s">
        <v>1154</v>
      </c>
      <c r="AY34">
        <v>1</v>
      </c>
      <c r="AZ34" t="s">
        <v>229</v>
      </c>
      <c r="BA34">
        <v>0</v>
      </c>
      <c r="BB34" t="s">
        <v>86</v>
      </c>
      <c r="BC34" t="s">
        <v>86</v>
      </c>
      <c r="BD34" t="s">
        <v>86</v>
      </c>
      <c r="BE34">
        <v>100</v>
      </c>
      <c r="BF34">
        <v>5</v>
      </c>
      <c r="BG34">
        <v>10</v>
      </c>
      <c r="BH34">
        <v>8</v>
      </c>
      <c r="BI34">
        <v>4</v>
      </c>
      <c r="BJ34">
        <v>-3.9735975690137399</v>
      </c>
      <c r="BK34">
        <v>50.500947264907097</v>
      </c>
    </row>
    <row r="35" spans="1:63" x14ac:dyDescent="0.35">
      <c r="A35">
        <v>7</v>
      </c>
      <c r="B35" t="s">
        <v>1157</v>
      </c>
      <c r="C35">
        <v>15</v>
      </c>
      <c r="D35" t="s">
        <v>82</v>
      </c>
      <c r="E35" t="s">
        <v>1158</v>
      </c>
      <c r="F35" s="1">
        <v>45369.579953703702</v>
      </c>
      <c r="G35" s="1">
        <v>45369.579953703702</v>
      </c>
      <c r="H35">
        <v>0</v>
      </c>
      <c r="I35">
        <v>0</v>
      </c>
      <c r="J35">
        <v>0</v>
      </c>
      <c r="K35">
        <v>0</v>
      </c>
      <c r="L35">
        <v>0</v>
      </c>
      <c r="M35">
        <v>0</v>
      </c>
      <c r="N35">
        <v>1</v>
      </c>
      <c r="O35">
        <v>25</v>
      </c>
      <c r="P35">
        <v>0</v>
      </c>
      <c r="Q35">
        <v>0</v>
      </c>
      <c r="R35">
        <v>0</v>
      </c>
      <c r="S35">
        <v>0</v>
      </c>
      <c r="T35">
        <v>3</v>
      </c>
      <c r="U35">
        <v>0</v>
      </c>
      <c r="V35">
        <v>0</v>
      </c>
      <c r="W35">
        <v>0</v>
      </c>
      <c r="X35">
        <v>0</v>
      </c>
      <c r="Y35">
        <v>0</v>
      </c>
      <c r="Z35">
        <v>0</v>
      </c>
      <c r="AA35">
        <v>0</v>
      </c>
      <c r="AB35">
        <v>0</v>
      </c>
      <c r="AC35">
        <v>85</v>
      </c>
      <c r="AD35">
        <v>0</v>
      </c>
      <c r="AE35">
        <v>59</v>
      </c>
      <c r="AF35">
        <v>30</v>
      </c>
      <c r="AG35">
        <v>95</v>
      </c>
      <c r="AH35">
        <v>0</v>
      </c>
      <c r="AI35">
        <v>0</v>
      </c>
      <c r="AJ35">
        <v>0</v>
      </c>
      <c r="AK35">
        <v>0</v>
      </c>
      <c r="AL35">
        <v>0</v>
      </c>
      <c r="AM35">
        <v>0</v>
      </c>
      <c r="AN35">
        <v>15</v>
      </c>
      <c r="AO35" t="s">
        <v>82</v>
      </c>
      <c r="AP35">
        <v>8</v>
      </c>
      <c r="AQ35">
        <v>0</v>
      </c>
      <c r="AR35">
        <v>0</v>
      </c>
      <c r="AS35" t="s">
        <v>1159</v>
      </c>
      <c r="AT35">
        <v>0</v>
      </c>
      <c r="AU35">
        <v>0</v>
      </c>
      <c r="AV35">
        <v>30</v>
      </c>
      <c r="AW35">
        <v>0</v>
      </c>
      <c r="AX35" t="s">
        <v>1157</v>
      </c>
      <c r="AY35">
        <v>30</v>
      </c>
      <c r="AZ35" t="s">
        <v>229</v>
      </c>
      <c r="BA35">
        <v>0</v>
      </c>
      <c r="BB35" t="s">
        <v>86</v>
      </c>
      <c r="BC35" t="s">
        <v>86</v>
      </c>
      <c r="BD35" t="s">
        <v>86</v>
      </c>
      <c r="BE35">
        <v>0</v>
      </c>
      <c r="BF35">
        <v>18</v>
      </c>
      <c r="BG35">
        <v>25</v>
      </c>
      <c r="BH35">
        <v>30</v>
      </c>
      <c r="BI35">
        <v>35</v>
      </c>
      <c r="BJ35">
        <v>-3.9231172383909998</v>
      </c>
      <c r="BK35">
        <v>50.470668220208097</v>
      </c>
    </row>
    <row r="36" spans="1:63" x14ac:dyDescent="0.35">
      <c r="A36">
        <v>9</v>
      </c>
      <c r="B36" t="s">
        <v>1160</v>
      </c>
      <c r="C36">
        <v>22</v>
      </c>
      <c r="D36" t="s">
        <v>82</v>
      </c>
      <c r="E36" t="s">
        <v>1161</v>
      </c>
      <c r="F36" s="1">
        <v>45369.603240740696</v>
      </c>
      <c r="G36" s="1">
        <v>45369.603483796302</v>
      </c>
      <c r="H36">
        <v>1</v>
      </c>
      <c r="I36">
        <v>3</v>
      </c>
      <c r="J36">
        <v>0</v>
      </c>
      <c r="K36">
        <v>0</v>
      </c>
      <c r="L36">
        <v>0</v>
      </c>
      <c r="M36">
        <v>0</v>
      </c>
      <c r="N36">
        <v>0</v>
      </c>
      <c r="O36">
        <v>2</v>
      </c>
      <c r="P36">
        <v>0</v>
      </c>
      <c r="Q36">
        <v>0</v>
      </c>
      <c r="R36">
        <v>0</v>
      </c>
      <c r="S36">
        <v>0</v>
      </c>
      <c r="T36">
        <v>3</v>
      </c>
      <c r="U36">
        <v>0</v>
      </c>
      <c r="V36">
        <v>0</v>
      </c>
      <c r="W36">
        <v>0</v>
      </c>
      <c r="X36">
        <v>8</v>
      </c>
      <c r="Y36">
        <v>0</v>
      </c>
      <c r="Z36">
        <v>0</v>
      </c>
      <c r="AA36">
        <v>0</v>
      </c>
      <c r="AB36">
        <v>0</v>
      </c>
      <c r="AC36">
        <v>75</v>
      </c>
      <c r="AD36">
        <v>0</v>
      </c>
      <c r="AE36">
        <v>21</v>
      </c>
      <c r="AF36">
        <v>12</v>
      </c>
      <c r="AG36">
        <v>95</v>
      </c>
      <c r="AH36">
        <v>0</v>
      </c>
      <c r="AI36">
        <v>0</v>
      </c>
      <c r="AJ36">
        <v>0</v>
      </c>
      <c r="AK36">
        <v>0</v>
      </c>
      <c r="AL36">
        <v>0</v>
      </c>
      <c r="AM36">
        <v>0</v>
      </c>
      <c r="AN36">
        <v>22</v>
      </c>
      <c r="AO36" t="s">
        <v>82</v>
      </c>
      <c r="AP36">
        <v>25</v>
      </c>
      <c r="AQ36">
        <v>8</v>
      </c>
      <c r="AR36">
        <v>1</v>
      </c>
      <c r="AS36" t="s">
        <v>1162</v>
      </c>
      <c r="AT36">
        <v>0</v>
      </c>
      <c r="AU36">
        <v>0</v>
      </c>
      <c r="AV36">
        <v>10</v>
      </c>
      <c r="AW36">
        <v>0</v>
      </c>
      <c r="AX36" t="s">
        <v>1160</v>
      </c>
      <c r="AY36">
        <v>12</v>
      </c>
      <c r="AZ36" t="s">
        <v>229</v>
      </c>
      <c r="BA36">
        <v>100</v>
      </c>
      <c r="BB36" t="s">
        <v>86</v>
      </c>
      <c r="BC36" t="s">
        <v>86</v>
      </c>
      <c r="BD36" t="s">
        <v>86</v>
      </c>
      <c r="BE36">
        <v>0</v>
      </c>
      <c r="BF36">
        <v>50</v>
      </c>
      <c r="BG36">
        <v>50</v>
      </c>
      <c r="BH36">
        <v>30</v>
      </c>
      <c r="BI36">
        <v>25</v>
      </c>
      <c r="BJ36">
        <v>-3.9275948810432202</v>
      </c>
      <c r="BK36">
        <v>50.473433454626502</v>
      </c>
    </row>
    <row r="37" spans="1:63" x14ac:dyDescent="0.35">
      <c r="A37">
        <v>21</v>
      </c>
      <c r="B37" t="s">
        <v>1163</v>
      </c>
      <c r="C37">
        <v>14</v>
      </c>
      <c r="D37" t="s">
        <v>82</v>
      </c>
      <c r="E37" t="s">
        <v>1164</v>
      </c>
      <c r="F37" s="1">
        <v>45371.496157407397</v>
      </c>
      <c r="G37" s="1">
        <v>45371.496157407397</v>
      </c>
      <c r="H37">
        <v>2</v>
      </c>
      <c r="I37">
        <v>3</v>
      </c>
      <c r="J37">
        <v>0</v>
      </c>
      <c r="K37">
        <v>0</v>
      </c>
      <c r="L37">
        <v>0</v>
      </c>
      <c r="M37">
        <v>0</v>
      </c>
      <c r="N37">
        <v>0</v>
      </c>
      <c r="O37">
        <v>2</v>
      </c>
      <c r="P37">
        <v>15</v>
      </c>
      <c r="Q37">
        <v>0</v>
      </c>
      <c r="R37">
        <v>0</v>
      </c>
      <c r="S37">
        <v>0</v>
      </c>
      <c r="T37">
        <v>0</v>
      </c>
      <c r="U37">
        <v>0</v>
      </c>
      <c r="V37">
        <v>0</v>
      </c>
      <c r="W37">
        <v>2</v>
      </c>
      <c r="X37">
        <v>0</v>
      </c>
      <c r="Y37">
        <v>0</v>
      </c>
      <c r="Z37">
        <v>0</v>
      </c>
      <c r="AA37">
        <v>0</v>
      </c>
      <c r="AB37">
        <v>0</v>
      </c>
      <c r="AC37">
        <v>85</v>
      </c>
      <c r="AD37">
        <v>0</v>
      </c>
      <c r="AE37">
        <v>24</v>
      </c>
      <c r="AF37">
        <v>5</v>
      </c>
      <c r="AG37">
        <v>90</v>
      </c>
      <c r="AH37">
        <v>0</v>
      </c>
      <c r="AI37">
        <v>0</v>
      </c>
      <c r="AJ37">
        <v>0</v>
      </c>
      <c r="AK37">
        <v>0</v>
      </c>
      <c r="AL37">
        <v>0</v>
      </c>
      <c r="AM37">
        <v>6</v>
      </c>
      <c r="AN37">
        <v>14</v>
      </c>
      <c r="AO37" t="s">
        <v>82</v>
      </c>
      <c r="AP37">
        <v>15</v>
      </c>
      <c r="AQ37">
        <v>0</v>
      </c>
      <c r="AR37">
        <v>2</v>
      </c>
      <c r="AS37" t="s">
        <v>1165</v>
      </c>
      <c r="AT37">
        <v>75</v>
      </c>
      <c r="AU37">
        <v>0</v>
      </c>
      <c r="AV37">
        <v>0</v>
      </c>
      <c r="AW37">
        <v>5</v>
      </c>
      <c r="AX37" t="s">
        <v>1163</v>
      </c>
      <c r="AY37">
        <v>0</v>
      </c>
      <c r="AZ37" t="s">
        <v>229</v>
      </c>
      <c r="BA37">
        <v>5</v>
      </c>
      <c r="BB37" t="s">
        <v>86</v>
      </c>
      <c r="BC37" t="s">
        <v>86</v>
      </c>
      <c r="BD37" t="s">
        <v>86</v>
      </c>
      <c r="BE37">
        <v>30</v>
      </c>
      <c r="BF37">
        <v>22</v>
      </c>
      <c r="BG37">
        <v>12</v>
      </c>
      <c r="BH37">
        <v>8</v>
      </c>
      <c r="BI37">
        <v>22</v>
      </c>
      <c r="BJ37">
        <v>-3.8786340453336798</v>
      </c>
      <c r="BK37">
        <v>50.498411927862897</v>
      </c>
    </row>
    <row r="38" spans="1:63" x14ac:dyDescent="0.35">
      <c r="A38">
        <v>20</v>
      </c>
      <c r="B38" t="s">
        <v>1166</v>
      </c>
      <c r="C38">
        <v>12</v>
      </c>
      <c r="D38" t="s">
        <v>82</v>
      </c>
      <c r="E38" t="s">
        <v>1167</v>
      </c>
      <c r="F38" s="1">
        <v>45371.439826388902</v>
      </c>
      <c r="G38" s="1">
        <v>45371.440462963001</v>
      </c>
      <c r="H38">
        <v>1</v>
      </c>
      <c r="I38">
        <v>0</v>
      </c>
      <c r="J38">
        <v>0</v>
      </c>
      <c r="K38">
        <v>0</v>
      </c>
      <c r="L38">
        <v>0</v>
      </c>
      <c r="M38">
        <v>0</v>
      </c>
      <c r="N38">
        <v>0</v>
      </c>
      <c r="O38">
        <v>3</v>
      </c>
      <c r="P38">
        <v>0</v>
      </c>
      <c r="Q38">
        <v>0</v>
      </c>
      <c r="R38">
        <v>0</v>
      </c>
      <c r="S38">
        <v>0</v>
      </c>
      <c r="T38">
        <v>0</v>
      </c>
      <c r="U38">
        <v>0</v>
      </c>
      <c r="V38">
        <v>0</v>
      </c>
      <c r="W38">
        <v>6</v>
      </c>
      <c r="X38">
        <v>7</v>
      </c>
      <c r="Y38">
        <v>0</v>
      </c>
      <c r="Z38">
        <v>0</v>
      </c>
      <c r="AA38">
        <v>0</v>
      </c>
      <c r="AB38">
        <v>0</v>
      </c>
      <c r="AC38">
        <v>85</v>
      </c>
      <c r="AD38">
        <v>1</v>
      </c>
      <c r="AE38">
        <v>10</v>
      </c>
      <c r="AF38">
        <v>6</v>
      </c>
      <c r="AG38">
        <v>95</v>
      </c>
      <c r="AH38">
        <v>0</v>
      </c>
      <c r="AI38">
        <v>0</v>
      </c>
      <c r="AJ38">
        <v>0</v>
      </c>
      <c r="AK38">
        <v>0</v>
      </c>
      <c r="AL38">
        <v>0</v>
      </c>
      <c r="AM38">
        <v>1</v>
      </c>
      <c r="AN38">
        <v>12</v>
      </c>
      <c r="AO38" t="s">
        <v>82</v>
      </c>
      <c r="AP38">
        <v>15</v>
      </c>
      <c r="AQ38">
        <v>7</v>
      </c>
      <c r="AR38">
        <v>1</v>
      </c>
      <c r="AS38" t="s">
        <v>1168</v>
      </c>
      <c r="AT38">
        <v>100</v>
      </c>
      <c r="AU38">
        <v>0</v>
      </c>
      <c r="AV38">
        <v>0</v>
      </c>
      <c r="AW38">
        <v>1</v>
      </c>
      <c r="AX38" t="s">
        <v>1166</v>
      </c>
      <c r="AY38">
        <v>0</v>
      </c>
      <c r="AZ38" t="s">
        <v>229</v>
      </c>
      <c r="BA38">
        <v>0</v>
      </c>
      <c r="BB38" t="s">
        <v>86</v>
      </c>
      <c r="BC38" t="s">
        <v>86</v>
      </c>
      <c r="BD38" t="s">
        <v>86</v>
      </c>
      <c r="BE38">
        <v>0</v>
      </c>
      <c r="BF38">
        <v>35</v>
      </c>
      <c r="BG38">
        <v>20</v>
      </c>
      <c r="BH38">
        <v>12</v>
      </c>
      <c r="BI38">
        <v>17</v>
      </c>
      <c r="BJ38">
        <v>-3.8779597492201701</v>
      </c>
      <c r="BK38">
        <v>50.492472827249301</v>
      </c>
    </row>
    <row r="41" spans="1:63" x14ac:dyDescent="0.35">
      <c r="C41" t="s">
        <v>27</v>
      </c>
      <c r="D41">
        <f>COUNTIF(D2:D38, "YES")</f>
        <v>31</v>
      </c>
    </row>
  </sheetData>
  <sortState xmlns:xlrd2="http://schemas.microsoft.com/office/spreadsheetml/2017/richdata2" ref="A2:BK41">
    <sortCondition ref="B2:B41"/>
  </sortState>
  <pageMargins left="0.75" right="0.75" top="0.75" bottom="0.5" header="0.5" footer="0.75"/>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BD240-DC89-46A2-89A5-90DD9122EB27}">
  <sheetPr>
    <tabColor rgb="FFFF0000"/>
  </sheetPr>
  <dimension ref="A1:CT58"/>
  <sheetViews>
    <sheetView topLeftCell="A2" zoomScale="75" zoomScaleNormal="75" workbookViewId="0">
      <selection activeCell="M2" sqref="M2:O2"/>
    </sheetView>
  </sheetViews>
  <sheetFormatPr defaultColWidth="0" defaultRowHeight="14.5" x14ac:dyDescent="0.35"/>
  <cols>
    <col min="1" max="1" width="8.7265625" style="4" customWidth="1"/>
    <col min="2" max="2" width="13" style="4" customWidth="1"/>
    <col min="3" max="3" width="8.7265625" style="49" customWidth="1"/>
    <col min="4" max="4" width="12.54296875" style="24" customWidth="1"/>
    <col min="5" max="5" width="23.26953125" style="24" customWidth="1"/>
    <col min="6" max="6" width="8.7265625" style="4" customWidth="1"/>
    <col min="7" max="8" width="8.7265625" style="9" customWidth="1"/>
    <col min="9" max="10" width="8.7265625" style="4" customWidth="1"/>
    <col min="11" max="12" width="9.81640625" style="4" customWidth="1"/>
    <col min="13" max="13" width="8.7265625" style="4" customWidth="1"/>
    <col min="14" max="14" width="9.1796875" style="4" customWidth="1"/>
    <col min="15" max="17" width="8.7265625" style="4" customWidth="1"/>
    <col min="18" max="18" width="9.453125" style="4" customWidth="1"/>
    <col min="19" max="19" width="10.1796875" style="4" customWidth="1"/>
    <col min="20" max="23" width="8.7265625" style="4" customWidth="1"/>
    <col min="24" max="24" width="10.453125" style="4" customWidth="1"/>
    <col min="25" max="26" width="9.54296875" style="4" customWidth="1"/>
    <col min="27" max="31" width="8.7265625" style="4" customWidth="1"/>
    <col min="32" max="32" width="10.26953125" style="4" customWidth="1"/>
    <col min="33" max="43" width="8.7265625" style="4" customWidth="1"/>
    <col min="44" max="45" width="9.7265625" style="4" customWidth="1"/>
    <col min="46" max="49" width="8.7265625" style="4" customWidth="1"/>
    <col min="50" max="50" width="10.453125" style="4" customWidth="1"/>
    <col min="51" max="63" width="8.7265625" style="4" customWidth="1"/>
    <col min="64" max="64" width="9.54296875" style="4" customWidth="1"/>
    <col min="65" max="65" width="12.453125" style="4" customWidth="1"/>
    <col min="66" max="66" width="10.54296875" style="4" customWidth="1"/>
    <col min="67" max="67" width="8.7265625" style="4" customWidth="1"/>
    <col min="68" max="68" width="13.453125" style="4" customWidth="1"/>
    <col min="69" max="69" width="11.81640625" style="4" customWidth="1"/>
    <col min="70" max="70" width="13.453125" style="4" customWidth="1"/>
    <col min="71" max="71" width="8.7265625" style="4" customWidth="1"/>
    <col min="72" max="72" width="12.81640625" style="4" customWidth="1"/>
    <col min="73" max="76" width="8.7265625" style="4" customWidth="1"/>
    <col min="77" max="77" width="11.453125" style="4" customWidth="1"/>
    <col min="78" max="78" width="9.26953125" style="4" customWidth="1"/>
    <col min="79" max="83" width="8.7265625" style="4" customWidth="1"/>
    <col min="84" max="84" width="9.1796875" style="4" customWidth="1"/>
    <col min="85" max="85" width="9.54296875" style="4" customWidth="1"/>
    <col min="86" max="98" width="8.7265625" style="4" customWidth="1"/>
    <col min="99" max="16384" width="8.7265625" style="4" hidden="1"/>
  </cols>
  <sheetData>
    <row r="1" spans="1:90" s="5" customFormat="1" ht="61" customHeight="1" x14ac:dyDescent="0.35">
      <c r="C1" s="47"/>
      <c r="D1" s="23"/>
      <c r="E1" s="23"/>
      <c r="H1" s="252" t="s">
        <v>594</v>
      </c>
      <c r="I1" s="253"/>
      <c r="J1" s="240" t="s">
        <v>597</v>
      </c>
      <c r="K1" s="241"/>
      <c r="L1" s="241"/>
      <c r="M1" s="241"/>
      <c r="N1" s="241"/>
      <c r="O1" s="242"/>
      <c r="P1" s="154" t="s">
        <v>749</v>
      </c>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6"/>
      <c r="AT1" s="319" t="s">
        <v>598</v>
      </c>
      <c r="AU1" s="320"/>
      <c r="AV1" s="320"/>
      <c r="AW1" s="321"/>
      <c r="AX1" s="252" t="s">
        <v>599</v>
      </c>
      <c r="AY1" s="460"/>
      <c r="AZ1" s="460"/>
      <c r="BA1" s="460"/>
      <c r="BB1" s="460"/>
      <c r="BC1" s="253"/>
      <c r="BD1" s="307" t="s">
        <v>1169</v>
      </c>
      <c r="BE1" s="308"/>
      <c r="BF1" s="308"/>
      <c r="BG1" s="309"/>
      <c r="BH1" s="27"/>
      <c r="BI1" s="27"/>
    </row>
    <row r="2" spans="1:90" s="5" customFormat="1" ht="159.65" customHeight="1" x14ac:dyDescent="0.35">
      <c r="C2" s="48"/>
      <c r="D2" s="218" t="s">
        <v>248</v>
      </c>
      <c r="E2" s="219"/>
      <c r="H2" s="252" t="s">
        <v>1170</v>
      </c>
      <c r="I2" s="253"/>
      <c r="J2" s="237" t="s">
        <v>1171</v>
      </c>
      <c r="K2" s="238"/>
      <c r="L2" s="239"/>
      <c r="M2" s="265" t="s">
        <v>1172</v>
      </c>
      <c r="N2" s="266"/>
      <c r="O2" s="267"/>
      <c r="P2" s="250" t="s">
        <v>1173</v>
      </c>
      <c r="Q2" s="382"/>
      <c r="R2" s="382"/>
      <c r="S2" s="382"/>
      <c r="T2" s="382"/>
      <c r="U2" s="382"/>
      <c r="V2" s="382"/>
      <c r="W2" s="382"/>
      <c r="X2" s="382"/>
      <c r="Y2" s="382"/>
      <c r="Z2" s="251"/>
      <c r="AA2" s="245" t="s">
        <v>1174</v>
      </c>
      <c r="AB2" s="385"/>
      <c r="AC2" s="385"/>
      <c r="AD2" s="385"/>
      <c r="AE2" s="385"/>
      <c r="AF2" s="385"/>
      <c r="AG2" s="385"/>
      <c r="AH2" s="442"/>
      <c r="AI2" s="443"/>
      <c r="AJ2" s="250" t="s">
        <v>759</v>
      </c>
      <c r="AK2" s="382"/>
      <c r="AL2" s="382"/>
      <c r="AM2" s="251"/>
      <c r="AN2" s="245" t="s">
        <v>8</v>
      </c>
      <c r="AO2" s="246"/>
      <c r="AP2" s="250" t="s">
        <v>9</v>
      </c>
      <c r="AQ2" s="251"/>
      <c r="AR2" s="245" t="s">
        <v>10</v>
      </c>
      <c r="AS2" s="246"/>
      <c r="AT2" s="322" t="s">
        <v>12</v>
      </c>
      <c r="AU2" s="324"/>
      <c r="AV2" s="311" t="s">
        <v>11</v>
      </c>
      <c r="AW2" s="312"/>
      <c r="AX2" s="254" t="s">
        <v>1175</v>
      </c>
      <c r="AY2" s="255"/>
      <c r="AZ2" s="377" t="s">
        <v>1176</v>
      </c>
      <c r="BA2" s="378"/>
      <c r="BB2" s="378"/>
      <c r="BC2" s="379"/>
      <c r="BD2" s="222" t="s">
        <v>1</v>
      </c>
      <c r="BE2" s="223"/>
      <c r="BF2" s="220" t="s">
        <v>1177</v>
      </c>
      <c r="BG2" s="221"/>
      <c r="BH2" s="458" t="s">
        <v>259</v>
      </c>
      <c r="BI2" s="459"/>
      <c r="BJ2" s="205" t="s">
        <v>1178</v>
      </c>
      <c r="BK2" s="206"/>
      <c r="BL2" s="206"/>
      <c r="BM2" s="206"/>
      <c r="BN2" s="206"/>
      <c r="BO2" s="206"/>
      <c r="BP2" s="206"/>
      <c r="BQ2" s="206"/>
      <c r="BR2" s="206"/>
      <c r="BS2" s="206"/>
      <c r="BT2" s="206"/>
      <c r="BU2" s="206"/>
      <c r="BV2" s="207"/>
      <c r="BW2" s="205" t="s">
        <v>1179</v>
      </c>
      <c r="BX2" s="206"/>
      <c r="BY2" s="206"/>
      <c r="BZ2" s="206"/>
      <c r="CA2" s="207"/>
      <c r="CB2" s="205" t="s">
        <v>262</v>
      </c>
      <c r="CC2" s="206"/>
      <c r="CD2" s="206"/>
      <c r="CE2" s="206"/>
      <c r="CF2" s="206"/>
      <c r="CG2" s="206"/>
      <c r="CH2" s="206"/>
      <c r="CI2" s="206"/>
      <c r="CJ2" s="206"/>
      <c r="CK2" s="207"/>
      <c r="CL2" s="5" t="s">
        <v>61</v>
      </c>
    </row>
    <row r="3" spans="1:90" s="5" customFormat="1" ht="87" x14ac:dyDescent="0.35">
      <c r="A3" s="5" t="s">
        <v>24</v>
      </c>
      <c r="B3" s="5" t="s">
        <v>62</v>
      </c>
      <c r="C3" s="47" t="s">
        <v>263</v>
      </c>
      <c r="D3" s="23" t="s">
        <v>77</v>
      </c>
      <c r="E3" s="23" t="s">
        <v>78</v>
      </c>
      <c r="F3" s="5" t="s">
        <v>26</v>
      </c>
      <c r="G3" s="5" t="s">
        <v>27</v>
      </c>
      <c r="H3" s="126" t="s">
        <v>1180</v>
      </c>
      <c r="I3" s="126" t="s">
        <v>265</v>
      </c>
      <c r="J3" s="117" t="s">
        <v>13</v>
      </c>
      <c r="K3" s="117" t="s">
        <v>1181</v>
      </c>
      <c r="L3" s="117" t="s">
        <v>265</v>
      </c>
      <c r="M3" s="74" t="s">
        <v>1182</v>
      </c>
      <c r="N3" s="74" t="s">
        <v>649</v>
      </c>
      <c r="O3" s="74" t="s">
        <v>265</v>
      </c>
      <c r="P3" s="69" t="s">
        <v>307</v>
      </c>
      <c r="Q3" s="69" t="s">
        <v>306</v>
      </c>
      <c r="R3" s="69" t="s">
        <v>308</v>
      </c>
      <c r="S3" s="69" t="s">
        <v>831</v>
      </c>
      <c r="T3" s="69" t="s">
        <v>1183</v>
      </c>
      <c r="U3" s="68" t="s">
        <v>265</v>
      </c>
      <c r="V3" s="68" t="s">
        <v>1184</v>
      </c>
      <c r="W3" s="68" t="s">
        <v>265</v>
      </c>
      <c r="X3" s="68" t="s">
        <v>1185</v>
      </c>
      <c r="Y3" s="69" t="s">
        <v>1186</v>
      </c>
      <c r="Z3" s="69" t="s">
        <v>265</v>
      </c>
      <c r="AA3" s="10" t="s">
        <v>1187</v>
      </c>
      <c r="AB3" s="10" t="s">
        <v>1188</v>
      </c>
      <c r="AC3" s="10" t="s">
        <v>639</v>
      </c>
      <c r="AD3" s="10" t="s">
        <v>1189</v>
      </c>
      <c r="AE3" s="10" t="s">
        <v>265</v>
      </c>
      <c r="AF3" s="10" t="s">
        <v>836</v>
      </c>
      <c r="AG3" s="10" t="s">
        <v>265</v>
      </c>
      <c r="AH3" s="10" t="s">
        <v>13</v>
      </c>
      <c r="AI3" s="10" t="s">
        <v>265</v>
      </c>
      <c r="AJ3" s="69" t="s">
        <v>780</v>
      </c>
      <c r="AK3" s="69" t="s">
        <v>265</v>
      </c>
      <c r="AL3" s="69" t="s">
        <v>781</v>
      </c>
      <c r="AM3" s="69" t="s">
        <v>265</v>
      </c>
      <c r="AN3" s="10" t="s">
        <v>1190</v>
      </c>
      <c r="AO3" s="10" t="s">
        <v>265</v>
      </c>
      <c r="AP3" s="69" t="s">
        <v>1191</v>
      </c>
      <c r="AQ3" s="69" t="s">
        <v>265</v>
      </c>
      <c r="AR3" s="10" t="s">
        <v>1192</v>
      </c>
      <c r="AS3" s="10" t="s">
        <v>265</v>
      </c>
      <c r="AT3" s="102" t="s">
        <v>784</v>
      </c>
      <c r="AU3" s="102" t="s">
        <v>265</v>
      </c>
      <c r="AV3" s="101" t="s">
        <v>784</v>
      </c>
      <c r="AW3" s="101" t="s">
        <v>265</v>
      </c>
      <c r="AX3" s="79" t="s">
        <v>652</v>
      </c>
      <c r="AY3" s="79" t="s">
        <v>265</v>
      </c>
      <c r="AZ3" s="128" t="s">
        <v>301</v>
      </c>
      <c r="BA3" s="128" t="s">
        <v>265</v>
      </c>
      <c r="BB3" s="128" t="s">
        <v>302</v>
      </c>
      <c r="BC3" s="128" t="s">
        <v>265</v>
      </c>
      <c r="BD3" s="25" t="s">
        <v>784</v>
      </c>
      <c r="BE3" s="25" t="s">
        <v>265</v>
      </c>
      <c r="BF3" s="95" t="s">
        <v>1193</v>
      </c>
      <c r="BG3" s="95" t="s">
        <v>265</v>
      </c>
      <c r="BH3" s="37" t="s">
        <v>303</v>
      </c>
      <c r="BI3" s="30" t="s">
        <v>304</v>
      </c>
      <c r="BJ3" s="5" t="s">
        <v>1194</v>
      </c>
      <c r="BK3" s="5" t="s">
        <v>1195</v>
      </c>
      <c r="BL3" s="5" t="s">
        <v>1196</v>
      </c>
      <c r="BM3" s="5" t="s">
        <v>622</v>
      </c>
      <c r="BN3" s="5" t="s">
        <v>625</v>
      </c>
      <c r="BO3" s="5" t="s">
        <v>626</v>
      </c>
      <c r="BP3" s="5" t="s">
        <v>627</v>
      </c>
      <c r="BQ3" s="5" t="s">
        <v>998</v>
      </c>
      <c r="BR3" s="5" t="s">
        <v>629</v>
      </c>
      <c r="BS3" s="5" t="s">
        <v>1197</v>
      </c>
      <c r="BT3" s="5" t="s">
        <v>1198</v>
      </c>
      <c r="BU3" s="5" t="s">
        <v>660</v>
      </c>
      <c r="BV3" s="5" t="s">
        <v>1199</v>
      </c>
      <c r="BW3" s="5" t="s">
        <v>289</v>
      </c>
      <c r="BX3" s="5" t="s">
        <v>642</v>
      </c>
      <c r="BY3" s="5" t="s">
        <v>643</v>
      </c>
      <c r="BZ3" s="5" t="s">
        <v>1200</v>
      </c>
      <c r="CA3" s="5" t="s">
        <v>770</v>
      </c>
      <c r="CB3" s="5" t="s">
        <v>1201</v>
      </c>
      <c r="CC3" s="5" t="s">
        <v>1202</v>
      </c>
      <c r="CD3" s="5" t="s">
        <v>1203</v>
      </c>
      <c r="CE3" s="5" t="s">
        <v>1204</v>
      </c>
      <c r="CF3" s="5" t="s">
        <v>313</v>
      </c>
      <c r="CG3" s="5" t="s">
        <v>314</v>
      </c>
      <c r="CH3" s="5" t="s">
        <v>873</v>
      </c>
      <c r="CI3" s="5" t="s">
        <v>1022</v>
      </c>
      <c r="CJ3" s="5" t="s">
        <v>1021</v>
      </c>
      <c r="CK3" s="5" t="s">
        <v>1205</v>
      </c>
    </row>
    <row r="4" spans="1:90" x14ac:dyDescent="0.35">
      <c r="A4" s="4">
        <v>20</v>
      </c>
      <c r="B4" s="4" t="s">
        <v>1166</v>
      </c>
      <c r="C4" s="4">
        <v>8</v>
      </c>
      <c r="D4" s="24">
        <v>-3.8779597492201701</v>
      </c>
      <c r="E4" s="24">
        <v>50.492472827249301</v>
      </c>
      <c r="F4" s="4">
        <v>12</v>
      </c>
      <c r="G4" s="9" t="s">
        <v>82</v>
      </c>
      <c r="H4" s="9" t="s">
        <v>82</v>
      </c>
      <c r="I4" s="9" t="str">
        <f t="shared" ref="I4:I35" si="0">IF(H4="Yes","PASS","FAIL")</f>
        <v>PASS</v>
      </c>
      <c r="J4" s="4">
        <v>6</v>
      </c>
      <c r="K4" s="4">
        <v>100</v>
      </c>
      <c r="L4" s="9" t="str">
        <f t="shared" ref="L4:L35" si="1">IF(AND(J4&gt;0,K4&lt;50),"PASS","FAIL")</f>
        <v>FAIL</v>
      </c>
      <c r="M4" s="4">
        <v>0</v>
      </c>
      <c r="N4" s="4">
        <v>0</v>
      </c>
      <c r="O4" s="9" t="s">
        <v>668</v>
      </c>
      <c r="P4" s="4">
        <v>0</v>
      </c>
      <c r="Q4" s="4">
        <v>0</v>
      </c>
      <c r="R4" s="4">
        <v>6</v>
      </c>
      <c r="S4" s="4">
        <v>0</v>
      </c>
      <c r="T4" s="4">
        <f t="shared" ref="T4:T35" si="2">SUM(P4:S4)</f>
        <v>6</v>
      </c>
      <c r="U4" s="9" t="str">
        <f t="shared" ref="U4:U35" si="3">IF(T4&gt;=50,"PASS","FAIL")</f>
        <v>FAIL</v>
      </c>
      <c r="V4" s="9">
        <f t="shared" ref="V4:V35" si="4">SUM(P4:Q4)</f>
        <v>0</v>
      </c>
      <c r="W4" s="9" t="str">
        <f t="shared" ref="W4:W35" si="5">IF(V4&gt;=20,"PASS","FAIL")</f>
        <v>FAIL</v>
      </c>
      <c r="X4" s="9" t="str">
        <f t="shared" ref="X4:X35" si="6">IF(AND(U4="PASS",W4="PASS"),"PASS","FAIL")</f>
        <v>FAIL</v>
      </c>
      <c r="Y4" s="4">
        <v>10</v>
      </c>
      <c r="Z4" s="9" t="str">
        <f t="shared" ref="Z4:Z35" si="7">IF(Y4&gt;50,"PASS","FAIL")</f>
        <v>FAIL</v>
      </c>
      <c r="AA4" s="4">
        <v>7</v>
      </c>
      <c r="AB4" s="4">
        <v>15</v>
      </c>
      <c r="AC4" s="4">
        <v>85</v>
      </c>
      <c r="AD4" s="4">
        <f t="shared" ref="AD4:AD35" si="8">SUM(AA4:AC4)</f>
        <v>107</v>
      </c>
      <c r="AE4" s="9" t="str">
        <f t="shared" ref="AE4:AE35" si="9">IF(AD4&gt;75,"FAIL","PASS")</f>
        <v>FAIL</v>
      </c>
      <c r="AF4" s="4">
        <v>95</v>
      </c>
      <c r="AG4" s="9" t="str">
        <f t="shared" ref="AG4:AG35" si="10">IF(AF4&gt;75,"FAIL","PASS")</f>
        <v>FAIL</v>
      </c>
      <c r="AH4" s="4">
        <v>6</v>
      </c>
      <c r="AI4" s="9" t="str">
        <f t="shared" ref="AI4:AI35" si="11">IF(AH4&gt;75,"FAIL","PASS")</f>
        <v>PASS</v>
      </c>
      <c r="AJ4" s="4">
        <v>0</v>
      </c>
      <c r="AK4" s="9" t="str">
        <f t="shared" ref="AK4:AK35" si="12">IF(AJ4&lt;10,"PASS","FAIL")</f>
        <v>PASS</v>
      </c>
      <c r="AL4" s="4">
        <v>1</v>
      </c>
      <c r="AM4" s="9" t="str">
        <f t="shared" ref="AM4:AM35" si="13">IF(AL4&lt;10,"PASS","FAIL")</f>
        <v>PASS</v>
      </c>
      <c r="AN4" s="4">
        <v>0</v>
      </c>
      <c r="AO4" s="9" t="str">
        <f t="shared" ref="AO4:AO35" si="14">IF(AN4&lt;10,"PASS","FAIL")</f>
        <v>PASS</v>
      </c>
      <c r="AP4" s="4">
        <v>1</v>
      </c>
      <c r="AQ4" s="9" t="str">
        <f t="shared" ref="AQ4:AQ35" si="15">IF(AP4&lt;10,"PASS","FAIL")</f>
        <v>PASS</v>
      </c>
      <c r="AR4" s="4">
        <v>0</v>
      </c>
      <c r="AS4" s="9" t="str">
        <f t="shared" ref="AS4:AS35" si="16">IF(AR4&lt;1,"PASS","FAIL")</f>
        <v>PASS</v>
      </c>
      <c r="AT4" s="9"/>
      <c r="AU4" s="9"/>
      <c r="AV4" s="9"/>
      <c r="AW4" s="9"/>
      <c r="AX4" s="4">
        <v>0</v>
      </c>
      <c r="AY4" s="9" t="str">
        <f t="shared" ref="AY4:AY35" si="17">IF(AX4&lt;10,"PASS","FAIL")</f>
        <v>PASS</v>
      </c>
      <c r="AZ4" s="4">
        <v>0</v>
      </c>
      <c r="BA4" s="9" t="str">
        <f t="shared" ref="BA4:BA35" si="18">IF(AZ4&lt;10,"PASS","FAIL")</f>
        <v>PASS</v>
      </c>
      <c r="BB4" s="4">
        <v>1</v>
      </c>
      <c r="BC4" s="9" t="str">
        <f t="shared" ref="BC4:BC35" si="19">IF(BB4&lt;10,"PASS","FAIL")</f>
        <v>PASS</v>
      </c>
      <c r="BD4" s="9"/>
      <c r="BE4" s="9"/>
      <c r="BF4" s="4">
        <v>1</v>
      </c>
      <c r="BH4" s="38">
        <f t="shared" ref="BH4:BH35" si="20">COUNTIF(H4:BG4,"FAIL")</f>
        <v>7</v>
      </c>
      <c r="BI4" s="9" t="str">
        <f t="shared" ref="BI4:BI35" si="21">IF(BH4&gt;1,"FAIL","PASS")</f>
        <v>FAIL</v>
      </c>
      <c r="BJ4" s="4">
        <v>1</v>
      </c>
      <c r="BK4" s="4">
        <v>0</v>
      </c>
      <c r="BL4" s="4">
        <v>0</v>
      </c>
      <c r="BM4" s="4">
        <v>0</v>
      </c>
      <c r="BN4" s="4">
        <v>0</v>
      </c>
      <c r="BO4" s="4">
        <v>0</v>
      </c>
      <c r="BP4" s="4">
        <v>3</v>
      </c>
      <c r="BQ4" s="4">
        <v>0</v>
      </c>
      <c r="BR4" s="4">
        <v>0</v>
      </c>
      <c r="BS4" s="4">
        <v>0</v>
      </c>
      <c r="BT4" s="4">
        <v>0</v>
      </c>
      <c r="BU4" s="4">
        <v>0</v>
      </c>
      <c r="BV4" s="4">
        <v>0</v>
      </c>
      <c r="BW4" s="4">
        <v>7</v>
      </c>
      <c r="BX4" s="4">
        <v>0</v>
      </c>
      <c r="BY4" s="4">
        <v>0</v>
      </c>
      <c r="BZ4" s="4">
        <v>0</v>
      </c>
      <c r="CA4" s="4">
        <v>0</v>
      </c>
      <c r="CB4" s="4">
        <v>35</v>
      </c>
      <c r="CC4" s="4">
        <v>20</v>
      </c>
      <c r="CD4" s="4">
        <v>12</v>
      </c>
      <c r="CE4" s="4">
        <v>17</v>
      </c>
      <c r="CF4" s="4" t="s">
        <v>86</v>
      </c>
      <c r="CG4" s="4" t="s">
        <v>86</v>
      </c>
      <c r="CH4" s="4">
        <v>0</v>
      </c>
      <c r="CI4" s="4" t="s">
        <v>86</v>
      </c>
      <c r="CJ4" s="4">
        <v>0</v>
      </c>
      <c r="CK4" s="4" t="s">
        <v>229</v>
      </c>
      <c r="CL4" t="s">
        <v>1168</v>
      </c>
    </row>
    <row r="5" spans="1:90" x14ac:dyDescent="0.35">
      <c r="A5" s="4">
        <v>29</v>
      </c>
      <c r="B5" s="4" t="s">
        <v>1080</v>
      </c>
      <c r="C5" s="4">
        <v>10</v>
      </c>
      <c r="D5" s="24">
        <v>-3.8962764697285999</v>
      </c>
      <c r="E5" s="24">
        <v>50.454435193936398</v>
      </c>
      <c r="F5" s="4">
        <v>15</v>
      </c>
      <c r="G5" s="9" t="s">
        <v>82</v>
      </c>
      <c r="H5" s="9" t="s">
        <v>82</v>
      </c>
      <c r="I5" s="9" t="str">
        <f t="shared" si="0"/>
        <v>PASS</v>
      </c>
      <c r="J5" s="4">
        <v>25</v>
      </c>
      <c r="K5" s="4">
        <v>4</v>
      </c>
      <c r="L5" s="9" t="str">
        <f t="shared" si="1"/>
        <v>PASS</v>
      </c>
      <c r="M5" s="4">
        <v>0</v>
      </c>
      <c r="N5" s="4">
        <v>0</v>
      </c>
      <c r="O5" s="9" t="s">
        <v>668</v>
      </c>
      <c r="P5" s="4">
        <v>2</v>
      </c>
      <c r="Q5" s="4">
        <v>8</v>
      </c>
      <c r="R5" s="4">
        <v>15</v>
      </c>
      <c r="S5" s="4">
        <v>0</v>
      </c>
      <c r="T5" s="4">
        <f t="shared" si="2"/>
        <v>25</v>
      </c>
      <c r="U5" s="9" t="str">
        <f t="shared" si="3"/>
        <v>FAIL</v>
      </c>
      <c r="V5" s="9">
        <f t="shared" si="4"/>
        <v>10</v>
      </c>
      <c r="W5" s="9" t="str">
        <f t="shared" si="5"/>
        <v>FAIL</v>
      </c>
      <c r="X5" s="9" t="str">
        <f t="shared" si="6"/>
        <v>FAIL</v>
      </c>
      <c r="Y5" s="4">
        <v>37</v>
      </c>
      <c r="Z5" s="9" t="str">
        <f t="shared" si="7"/>
        <v>FAIL</v>
      </c>
      <c r="AA5" s="4">
        <v>6</v>
      </c>
      <c r="AB5" s="4">
        <v>12</v>
      </c>
      <c r="AC5" s="4">
        <v>75</v>
      </c>
      <c r="AD5" s="4">
        <f t="shared" si="8"/>
        <v>93</v>
      </c>
      <c r="AE5" s="9" t="str">
        <f t="shared" si="9"/>
        <v>FAIL</v>
      </c>
      <c r="AF5" s="4">
        <v>95</v>
      </c>
      <c r="AG5" s="9" t="str">
        <f t="shared" si="10"/>
        <v>FAIL</v>
      </c>
      <c r="AH5" s="4">
        <v>25</v>
      </c>
      <c r="AI5" s="9" t="str">
        <f t="shared" si="11"/>
        <v>PASS</v>
      </c>
      <c r="AJ5" s="4">
        <v>0</v>
      </c>
      <c r="AK5" s="9" t="str">
        <f t="shared" si="12"/>
        <v>PASS</v>
      </c>
      <c r="AL5" s="4">
        <v>0</v>
      </c>
      <c r="AM5" s="9" t="str">
        <f t="shared" si="13"/>
        <v>PASS</v>
      </c>
      <c r="AN5" s="4">
        <v>0</v>
      </c>
      <c r="AO5" s="9" t="str">
        <f t="shared" si="14"/>
        <v>PASS</v>
      </c>
      <c r="AP5" s="4">
        <v>0</v>
      </c>
      <c r="AQ5" s="9" t="str">
        <f t="shared" si="15"/>
        <v>PASS</v>
      </c>
      <c r="AR5" s="4">
        <v>0</v>
      </c>
      <c r="AS5" s="9" t="str">
        <f t="shared" si="16"/>
        <v>PASS</v>
      </c>
      <c r="AT5" s="9"/>
      <c r="AU5" s="9"/>
      <c r="AV5" s="9"/>
      <c r="AW5" s="9"/>
      <c r="AX5" s="4">
        <v>2</v>
      </c>
      <c r="AY5" s="9" t="str">
        <f t="shared" si="17"/>
        <v>PASS</v>
      </c>
      <c r="AZ5" s="4">
        <v>0</v>
      </c>
      <c r="BA5" s="9" t="str">
        <f t="shared" si="18"/>
        <v>PASS</v>
      </c>
      <c r="BB5" s="4">
        <v>0</v>
      </c>
      <c r="BC5" s="9" t="str">
        <f t="shared" si="19"/>
        <v>PASS</v>
      </c>
      <c r="BD5" s="9"/>
      <c r="BE5" s="9"/>
      <c r="BF5" s="4">
        <v>0</v>
      </c>
      <c r="BH5" s="38">
        <f t="shared" si="20"/>
        <v>6</v>
      </c>
      <c r="BI5" s="9" t="str">
        <f t="shared" si="21"/>
        <v>FAIL</v>
      </c>
      <c r="BJ5" s="4">
        <v>2</v>
      </c>
      <c r="BK5" s="4">
        <v>0</v>
      </c>
      <c r="BL5" s="4">
        <v>0</v>
      </c>
      <c r="BM5" s="4">
        <v>2</v>
      </c>
      <c r="BN5" s="4">
        <v>0</v>
      </c>
      <c r="BO5" s="4">
        <v>0</v>
      </c>
      <c r="BP5" s="4">
        <v>8</v>
      </c>
      <c r="BQ5" s="4">
        <v>0</v>
      </c>
      <c r="BR5" s="4">
        <v>0</v>
      </c>
      <c r="BS5" s="4">
        <v>0</v>
      </c>
      <c r="BT5" s="4">
        <v>0</v>
      </c>
      <c r="BU5" s="4">
        <v>0</v>
      </c>
      <c r="BV5" s="4">
        <v>0</v>
      </c>
      <c r="BW5" s="4">
        <v>6</v>
      </c>
      <c r="BX5" s="4">
        <v>0</v>
      </c>
      <c r="BY5" s="4">
        <v>0</v>
      </c>
      <c r="BZ5" s="4">
        <v>0</v>
      </c>
      <c r="CA5" s="4">
        <v>0</v>
      </c>
      <c r="CB5" s="4">
        <v>20</v>
      </c>
      <c r="CC5" s="4">
        <v>10</v>
      </c>
      <c r="CD5" s="4">
        <v>30</v>
      </c>
      <c r="CE5" s="4">
        <v>40</v>
      </c>
      <c r="CF5" s="4" t="s">
        <v>86</v>
      </c>
      <c r="CG5" s="4" t="s">
        <v>86</v>
      </c>
      <c r="CH5" s="4">
        <v>5</v>
      </c>
      <c r="CI5" s="4" t="s">
        <v>86</v>
      </c>
      <c r="CJ5" s="4">
        <v>4</v>
      </c>
      <c r="CK5" s="4" t="s">
        <v>229</v>
      </c>
      <c r="CL5" t="s">
        <v>1082</v>
      </c>
    </row>
    <row r="6" spans="1:90" x14ac:dyDescent="0.35">
      <c r="A6" s="4">
        <v>4</v>
      </c>
      <c r="B6" s="4" t="s">
        <v>1128</v>
      </c>
      <c r="C6" s="49">
        <v>57</v>
      </c>
      <c r="D6" s="24">
        <v>-3.9234229476585898</v>
      </c>
      <c r="E6" s="24">
        <v>50.480770185851298</v>
      </c>
      <c r="F6" s="4">
        <v>20</v>
      </c>
      <c r="G6" s="9" t="s">
        <v>82</v>
      </c>
      <c r="H6" s="9" t="s">
        <v>86</v>
      </c>
      <c r="I6" s="9" t="str">
        <f t="shared" si="0"/>
        <v>FAIL</v>
      </c>
      <c r="J6" s="4">
        <v>3</v>
      </c>
      <c r="K6" s="4">
        <v>0</v>
      </c>
      <c r="L6" s="9" t="str">
        <f t="shared" si="1"/>
        <v>PASS</v>
      </c>
      <c r="M6" s="4">
        <v>100</v>
      </c>
      <c r="N6" s="4">
        <v>50</v>
      </c>
      <c r="O6" s="9" t="str">
        <f>IF(AND(M6&gt;0,N6&lt;66),"PASS","FAIL")</f>
        <v>PASS</v>
      </c>
      <c r="P6" s="4">
        <v>0</v>
      </c>
      <c r="Q6" s="4">
        <v>3</v>
      </c>
      <c r="R6" s="4">
        <v>1</v>
      </c>
      <c r="S6" s="4">
        <v>0</v>
      </c>
      <c r="T6" s="4">
        <f t="shared" si="2"/>
        <v>4</v>
      </c>
      <c r="U6" s="9" t="str">
        <f t="shared" si="3"/>
        <v>FAIL</v>
      </c>
      <c r="V6" s="9">
        <f t="shared" si="4"/>
        <v>3</v>
      </c>
      <c r="W6" s="9" t="str">
        <f t="shared" si="5"/>
        <v>FAIL</v>
      </c>
      <c r="X6" s="9" t="str">
        <f t="shared" si="6"/>
        <v>FAIL</v>
      </c>
      <c r="Y6" s="4">
        <v>20</v>
      </c>
      <c r="Z6" s="9" t="str">
        <f t="shared" si="7"/>
        <v>FAIL</v>
      </c>
      <c r="AA6" s="4">
        <v>2</v>
      </c>
      <c r="AB6" s="4">
        <v>30</v>
      </c>
      <c r="AC6" s="4">
        <v>40</v>
      </c>
      <c r="AD6" s="4">
        <f t="shared" si="8"/>
        <v>72</v>
      </c>
      <c r="AE6" s="9" t="str">
        <f t="shared" si="9"/>
        <v>PASS</v>
      </c>
      <c r="AF6" s="4">
        <v>90</v>
      </c>
      <c r="AG6" s="9" t="str">
        <f t="shared" si="10"/>
        <v>FAIL</v>
      </c>
      <c r="AH6" s="4">
        <v>3</v>
      </c>
      <c r="AI6" s="9" t="str">
        <f t="shared" si="11"/>
        <v>PASS</v>
      </c>
      <c r="AJ6" s="4">
        <v>0</v>
      </c>
      <c r="AK6" s="9" t="str">
        <f t="shared" si="12"/>
        <v>PASS</v>
      </c>
      <c r="AL6" s="4">
        <v>0</v>
      </c>
      <c r="AM6" s="9" t="str">
        <f t="shared" si="13"/>
        <v>PASS</v>
      </c>
      <c r="AN6" s="4">
        <v>0</v>
      </c>
      <c r="AO6" s="9" t="str">
        <f t="shared" si="14"/>
        <v>PASS</v>
      </c>
      <c r="AP6" s="4">
        <v>0</v>
      </c>
      <c r="AQ6" s="9" t="str">
        <f t="shared" si="15"/>
        <v>PASS</v>
      </c>
      <c r="AR6" s="4">
        <v>0</v>
      </c>
      <c r="AS6" s="9" t="str">
        <f t="shared" si="16"/>
        <v>PASS</v>
      </c>
      <c r="AT6" s="9"/>
      <c r="AU6" s="9"/>
      <c r="AV6" s="9"/>
      <c r="AW6" s="9"/>
      <c r="AX6" s="4">
        <v>0</v>
      </c>
      <c r="AY6" s="9" t="str">
        <f t="shared" si="17"/>
        <v>PASS</v>
      </c>
      <c r="AZ6" s="4">
        <v>0</v>
      </c>
      <c r="BA6" s="9" t="str">
        <f t="shared" si="18"/>
        <v>PASS</v>
      </c>
      <c r="BB6" s="4">
        <v>0</v>
      </c>
      <c r="BC6" s="9" t="str">
        <f t="shared" si="19"/>
        <v>PASS</v>
      </c>
      <c r="BD6" s="9"/>
      <c r="BE6" s="9"/>
      <c r="BF6" s="4">
        <v>0</v>
      </c>
      <c r="BH6" s="38">
        <f t="shared" si="20"/>
        <v>6</v>
      </c>
      <c r="BI6" s="9" t="str">
        <f t="shared" si="21"/>
        <v>FAIL</v>
      </c>
      <c r="BJ6" s="4">
        <v>2</v>
      </c>
      <c r="BK6" s="4">
        <v>0</v>
      </c>
      <c r="BL6" s="4">
        <v>0</v>
      </c>
      <c r="BM6" s="4">
        <v>0</v>
      </c>
      <c r="BN6" s="4">
        <v>0</v>
      </c>
      <c r="BO6" s="4">
        <v>0</v>
      </c>
      <c r="BP6" s="4">
        <v>14</v>
      </c>
      <c r="BQ6" s="4">
        <v>0</v>
      </c>
      <c r="BR6" s="4">
        <v>0</v>
      </c>
      <c r="BS6" s="4">
        <v>0</v>
      </c>
      <c r="BT6" s="4">
        <v>0</v>
      </c>
      <c r="BU6" s="4">
        <v>0</v>
      </c>
      <c r="BV6" s="4">
        <v>0</v>
      </c>
      <c r="BW6" s="4">
        <v>2</v>
      </c>
      <c r="BX6" s="4">
        <v>0</v>
      </c>
      <c r="BY6" s="4">
        <v>0</v>
      </c>
      <c r="BZ6" s="4">
        <v>0</v>
      </c>
      <c r="CA6" s="4">
        <v>0</v>
      </c>
      <c r="CB6" s="4">
        <v>4</v>
      </c>
      <c r="CC6" s="4">
        <v>5</v>
      </c>
      <c r="CD6" s="4">
        <v>10</v>
      </c>
      <c r="CE6" s="4">
        <v>12</v>
      </c>
      <c r="CF6" s="4" t="s">
        <v>86</v>
      </c>
      <c r="CG6" s="4" t="s">
        <v>86</v>
      </c>
      <c r="CH6" s="4">
        <v>50</v>
      </c>
      <c r="CI6" s="4" t="s">
        <v>86</v>
      </c>
      <c r="CJ6" s="4">
        <v>0</v>
      </c>
      <c r="CK6" s="4" t="s">
        <v>229</v>
      </c>
      <c r="CL6" t="s">
        <v>1130</v>
      </c>
    </row>
    <row r="7" spans="1:90" x14ac:dyDescent="0.35">
      <c r="A7" s="4">
        <v>23</v>
      </c>
      <c r="B7" s="4" t="s">
        <v>1068</v>
      </c>
      <c r="C7" s="49">
        <v>60</v>
      </c>
      <c r="D7" s="24">
        <v>-3.9588117279335102</v>
      </c>
      <c r="E7" s="24">
        <v>50.500229463836398</v>
      </c>
      <c r="F7" s="4">
        <v>5</v>
      </c>
      <c r="G7" s="9" t="s">
        <v>82</v>
      </c>
      <c r="H7" s="9" t="s">
        <v>82</v>
      </c>
      <c r="I7" s="9" t="str">
        <f t="shared" si="0"/>
        <v>PASS</v>
      </c>
      <c r="J7" s="4">
        <v>3</v>
      </c>
      <c r="K7" s="4">
        <v>100</v>
      </c>
      <c r="L7" s="9" t="str">
        <f t="shared" si="1"/>
        <v>FAIL</v>
      </c>
      <c r="M7" s="4">
        <v>0</v>
      </c>
      <c r="N7" s="4">
        <v>0</v>
      </c>
      <c r="O7" s="9" t="s">
        <v>668</v>
      </c>
      <c r="P7" s="4">
        <v>0</v>
      </c>
      <c r="Q7" s="4">
        <v>0</v>
      </c>
      <c r="R7" s="4">
        <v>3</v>
      </c>
      <c r="S7" s="4">
        <v>0</v>
      </c>
      <c r="T7" s="4">
        <f t="shared" si="2"/>
        <v>3</v>
      </c>
      <c r="U7" s="9" t="str">
        <f t="shared" si="3"/>
        <v>FAIL</v>
      </c>
      <c r="V7" s="9">
        <f t="shared" si="4"/>
        <v>0</v>
      </c>
      <c r="W7" s="9" t="str">
        <f t="shared" si="5"/>
        <v>FAIL</v>
      </c>
      <c r="X7" s="9" t="str">
        <f t="shared" si="6"/>
        <v>FAIL</v>
      </c>
      <c r="Y7" s="4">
        <v>9</v>
      </c>
      <c r="Z7" s="9" t="str">
        <f t="shared" si="7"/>
        <v>FAIL</v>
      </c>
      <c r="AA7" s="4">
        <v>6</v>
      </c>
      <c r="AB7" s="4">
        <v>45</v>
      </c>
      <c r="AC7" s="4">
        <v>65</v>
      </c>
      <c r="AD7" s="4">
        <f t="shared" si="8"/>
        <v>116</v>
      </c>
      <c r="AE7" s="9" t="str">
        <f t="shared" si="9"/>
        <v>FAIL</v>
      </c>
      <c r="AF7" s="4">
        <v>95</v>
      </c>
      <c r="AG7" s="9" t="str">
        <f t="shared" si="10"/>
        <v>FAIL</v>
      </c>
      <c r="AH7" s="4">
        <v>3</v>
      </c>
      <c r="AI7" s="9" t="str">
        <f t="shared" si="11"/>
        <v>PASS</v>
      </c>
      <c r="AJ7" s="4">
        <v>0</v>
      </c>
      <c r="AK7" s="9" t="str">
        <f t="shared" si="12"/>
        <v>PASS</v>
      </c>
      <c r="AL7" s="4">
        <v>1</v>
      </c>
      <c r="AM7" s="9" t="str">
        <f t="shared" si="13"/>
        <v>PASS</v>
      </c>
      <c r="AN7" s="4">
        <v>0</v>
      </c>
      <c r="AO7" s="9" t="str">
        <f t="shared" si="14"/>
        <v>PASS</v>
      </c>
      <c r="AP7" s="4">
        <v>0</v>
      </c>
      <c r="AQ7" s="9" t="str">
        <f t="shared" si="15"/>
        <v>PASS</v>
      </c>
      <c r="AR7" s="4">
        <v>0</v>
      </c>
      <c r="AS7" s="9" t="str">
        <f t="shared" si="16"/>
        <v>PASS</v>
      </c>
      <c r="AT7" s="9"/>
      <c r="AU7" s="9"/>
      <c r="AV7" s="9"/>
      <c r="AW7" s="9"/>
      <c r="AX7" s="4">
        <v>0</v>
      </c>
      <c r="AY7" s="9" t="str">
        <f t="shared" si="17"/>
        <v>PASS</v>
      </c>
      <c r="AZ7" s="4">
        <v>0</v>
      </c>
      <c r="BA7" s="9" t="str">
        <f t="shared" si="18"/>
        <v>PASS</v>
      </c>
      <c r="BB7" s="4">
        <v>0</v>
      </c>
      <c r="BC7" s="9" t="str">
        <f t="shared" si="19"/>
        <v>PASS</v>
      </c>
      <c r="BD7" s="9"/>
      <c r="BE7" s="9"/>
      <c r="BF7" s="4">
        <v>0</v>
      </c>
      <c r="BH7" s="38">
        <f t="shared" si="20"/>
        <v>7</v>
      </c>
      <c r="BI7" s="9" t="str">
        <f t="shared" si="21"/>
        <v>FAIL</v>
      </c>
      <c r="BJ7" s="4">
        <v>3</v>
      </c>
      <c r="BK7" s="4">
        <v>0</v>
      </c>
      <c r="BL7" s="4">
        <v>0</v>
      </c>
      <c r="BM7" s="4">
        <v>0</v>
      </c>
      <c r="BN7" s="4">
        <v>0</v>
      </c>
      <c r="BO7" s="4">
        <v>0</v>
      </c>
      <c r="BP7" s="4">
        <v>3</v>
      </c>
      <c r="BQ7" s="4">
        <v>0</v>
      </c>
      <c r="BR7" s="4">
        <v>0</v>
      </c>
      <c r="BS7" s="4">
        <v>0</v>
      </c>
      <c r="BT7" s="4">
        <v>0</v>
      </c>
      <c r="BU7" s="4">
        <v>0</v>
      </c>
      <c r="BV7" s="4">
        <v>0</v>
      </c>
      <c r="BW7" s="4">
        <v>2</v>
      </c>
      <c r="BX7" s="4">
        <v>0</v>
      </c>
      <c r="BY7" s="4">
        <v>0</v>
      </c>
      <c r="BZ7" s="4">
        <v>0</v>
      </c>
      <c r="CA7" s="4">
        <v>0</v>
      </c>
      <c r="CB7" s="4">
        <v>6</v>
      </c>
      <c r="CC7" s="4">
        <v>27</v>
      </c>
      <c r="CD7" s="4">
        <v>18</v>
      </c>
      <c r="CE7" s="4">
        <v>12</v>
      </c>
      <c r="CF7" s="4" t="s">
        <v>86</v>
      </c>
      <c r="CG7" s="4" t="s">
        <v>82</v>
      </c>
      <c r="CH7" s="4">
        <v>0</v>
      </c>
      <c r="CI7" s="4" t="s">
        <v>86</v>
      </c>
      <c r="CJ7" s="4">
        <v>0</v>
      </c>
      <c r="CK7" s="4" t="s">
        <v>229</v>
      </c>
      <c r="CL7" t="s">
        <v>1070</v>
      </c>
    </row>
    <row r="8" spans="1:90" x14ac:dyDescent="0.35">
      <c r="A8" s="4">
        <v>19</v>
      </c>
      <c r="B8" s="4" t="s">
        <v>1115</v>
      </c>
      <c r="C8" s="49">
        <v>60</v>
      </c>
      <c r="D8" s="24">
        <v>-3.9353686239325798</v>
      </c>
      <c r="E8" s="24">
        <v>50.509254499087497</v>
      </c>
      <c r="F8" s="4">
        <v>22</v>
      </c>
      <c r="G8" s="9" t="s">
        <v>82</v>
      </c>
      <c r="H8" s="9" t="s">
        <v>86</v>
      </c>
      <c r="I8" s="9" t="str">
        <f t="shared" si="0"/>
        <v>FAIL</v>
      </c>
      <c r="J8" s="4">
        <v>50</v>
      </c>
      <c r="K8" s="4">
        <v>90</v>
      </c>
      <c r="L8" s="9" t="str">
        <f t="shared" si="1"/>
        <v>FAIL</v>
      </c>
      <c r="M8" s="4">
        <v>0</v>
      </c>
      <c r="N8" s="4">
        <v>0</v>
      </c>
      <c r="O8" s="9" t="s">
        <v>668</v>
      </c>
      <c r="P8" s="4">
        <v>0</v>
      </c>
      <c r="Q8" s="4">
        <v>8</v>
      </c>
      <c r="R8" s="4">
        <v>40</v>
      </c>
      <c r="S8" s="4">
        <v>0</v>
      </c>
      <c r="T8" s="4">
        <f t="shared" si="2"/>
        <v>48</v>
      </c>
      <c r="U8" s="9" t="str">
        <f t="shared" si="3"/>
        <v>FAIL</v>
      </c>
      <c r="V8" s="9">
        <f t="shared" si="4"/>
        <v>8</v>
      </c>
      <c r="W8" s="9" t="str">
        <f t="shared" si="5"/>
        <v>FAIL</v>
      </c>
      <c r="X8" s="9" t="str">
        <f t="shared" si="6"/>
        <v>FAIL</v>
      </c>
      <c r="Y8" s="4">
        <v>98</v>
      </c>
      <c r="Z8" s="9" t="str">
        <f t="shared" si="7"/>
        <v>PASS</v>
      </c>
      <c r="AA8" s="4">
        <v>3</v>
      </c>
      <c r="AB8" s="4">
        <v>10</v>
      </c>
      <c r="AC8" s="4">
        <v>90</v>
      </c>
      <c r="AD8" s="4">
        <f t="shared" si="8"/>
        <v>103</v>
      </c>
      <c r="AE8" s="9" t="str">
        <f t="shared" si="9"/>
        <v>FAIL</v>
      </c>
      <c r="AF8" s="4">
        <v>98</v>
      </c>
      <c r="AG8" s="9" t="str">
        <f t="shared" si="10"/>
        <v>FAIL</v>
      </c>
      <c r="AH8" s="4">
        <v>50</v>
      </c>
      <c r="AI8" s="9" t="str">
        <f t="shared" si="11"/>
        <v>PASS</v>
      </c>
      <c r="AJ8" s="4">
        <v>0</v>
      </c>
      <c r="AK8" s="9" t="str">
        <f t="shared" si="12"/>
        <v>PASS</v>
      </c>
      <c r="AL8" s="4">
        <v>0</v>
      </c>
      <c r="AM8" s="9" t="str">
        <f t="shared" si="13"/>
        <v>PASS</v>
      </c>
      <c r="AN8" s="4">
        <v>0</v>
      </c>
      <c r="AO8" s="9" t="str">
        <f t="shared" si="14"/>
        <v>PASS</v>
      </c>
      <c r="AP8" s="4">
        <v>0</v>
      </c>
      <c r="AQ8" s="9" t="str">
        <f t="shared" si="15"/>
        <v>PASS</v>
      </c>
      <c r="AR8" s="4">
        <v>0</v>
      </c>
      <c r="AS8" s="9" t="str">
        <f t="shared" si="16"/>
        <v>PASS</v>
      </c>
      <c r="AT8" s="9"/>
      <c r="AU8" s="9"/>
      <c r="AV8" s="9"/>
      <c r="AW8" s="9"/>
      <c r="AX8" s="4">
        <v>0</v>
      </c>
      <c r="AY8" s="9" t="str">
        <f t="shared" si="17"/>
        <v>PASS</v>
      </c>
      <c r="AZ8" s="4">
        <v>0</v>
      </c>
      <c r="BA8" s="9" t="str">
        <f t="shared" si="18"/>
        <v>PASS</v>
      </c>
      <c r="BB8" s="4">
        <v>0</v>
      </c>
      <c r="BC8" s="9" t="str">
        <f t="shared" si="19"/>
        <v>PASS</v>
      </c>
      <c r="BD8" s="9"/>
      <c r="BE8" s="9"/>
      <c r="BF8" s="4">
        <v>0</v>
      </c>
      <c r="BH8" s="38">
        <f t="shared" si="20"/>
        <v>7</v>
      </c>
      <c r="BI8" s="9" t="str">
        <f t="shared" si="21"/>
        <v>FAIL</v>
      </c>
      <c r="BJ8" s="4">
        <v>0</v>
      </c>
      <c r="BK8" s="4">
        <v>0</v>
      </c>
      <c r="BL8" s="4">
        <v>0</v>
      </c>
      <c r="BM8" s="4">
        <v>0</v>
      </c>
      <c r="BN8" s="4">
        <v>0</v>
      </c>
      <c r="BO8" s="4">
        <v>0</v>
      </c>
      <c r="BP8" s="4">
        <v>50</v>
      </c>
      <c r="BQ8" s="4">
        <v>0</v>
      </c>
      <c r="BR8" s="4">
        <v>0</v>
      </c>
      <c r="BS8" s="4">
        <v>0</v>
      </c>
      <c r="BT8" s="4">
        <v>0</v>
      </c>
      <c r="BU8" s="4">
        <v>0</v>
      </c>
      <c r="BV8" s="4">
        <v>0</v>
      </c>
      <c r="BW8" s="4">
        <v>3</v>
      </c>
      <c r="BX8" s="4">
        <v>0</v>
      </c>
      <c r="BY8" s="4">
        <v>0</v>
      </c>
      <c r="BZ8" s="4">
        <v>0</v>
      </c>
      <c r="CA8" s="4">
        <v>0</v>
      </c>
      <c r="CB8" s="4">
        <v>50</v>
      </c>
      <c r="CC8" s="4">
        <v>42</v>
      </c>
      <c r="CD8" s="4">
        <v>50</v>
      </c>
      <c r="CE8" s="4">
        <v>40</v>
      </c>
      <c r="CF8" s="4" t="s">
        <v>86</v>
      </c>
      <c r="CG8" s="4" t="s">
        <v>86</v>
      </c>
      <c r="CH8" s="4">
        <v>100</v>
      </c>
      <c r="CI8" s="4" t="s">
        <v>86</v>
      </c>
      <c r="CJ8" s="4">
        <v>20</v>
      </c>
      <c r="CK8" s="4" t="s">
        <v>229</v>
      </c>
      <c r="CL8" t="s">
        <v>1117</v>
      </c>
    </row>
    <row r="9" spans="1:90" x14ac:dyDescent="0.35">
      <c r="A9" s="4">
        <v>18</v>
      </c>
      <c r="B9" s="4" t="s">
        <v>1137</v>
      </c>
      <c r="C9" s="4">
        <v>60</v>
      </c>
      <c r="D9" s="24">
        <v>-3.9623113181420901</v>
      </c>
      <c r="E9" s="24">
        <v>50.512036141777799</v>
      </c>
      <c r="F9" s="4">
        <v>16</v>
      </c>
      <c r="G9" s="9" t="s">
        <v>82</v>
      </c>
      <c r="H9" s="9" t="s">
        <v>86</v>
      </c>
      <c r="I9" s="9" t="str">
        <f t="shared" si="0"/>
        <v>FAIL</v>
      </c>
      <c r="J9" s="4">
        <v>4</v>
      </c>
      <c r="K9" s="4">
        <v>0</v>
      </c>
      <c r="L9" s="9" t="str">
        <f t="shared" si="1"/>
        <v>PASS</v>
      </c>
      <c r="M9" s="4">
        <v>4</v>
      </c>
      <c r="N9" s="4">
        <v>0</v>
      </c>
      <c r="O9" s="9" t="str">
        <f>IF(AND(M9&gt;0,N9&lt;66),"PASS","FAIL")</f>
        <v>PASS</v>
      </c>
      <c r="P9" s="4">
        <v>0</v>
      </c>
      <c r="Q9" s="4">
        <v>0</v>
      </c>
      <c r="R9" s="4">
        <v>4</v>
      </c>
      <c r="S9" s="4">
        <v>0</v>
      </c>
      <c r="T9" s="4">
        <f t="shared" si="2"/>
        <v>4</v>
      </c>
      <c r="U9" s="9" t="str">
        <f t="shared" si="3"/>
        <v>FAIL</v>
      </c>
      <c r="V9" s="9">
        <f t="shared" si="4"/>
        <v>0</v>
      </c>
      <c r="W9" s="9" t="str">
        <f t="shared" si="5"/>
        <v>FAIL</v>
      </c>
      <c r="X9" s="9" t="str">
        <f t="shared" si="6"/>
        <v>FAIL</v>
      </c>
      <c r="Y9" s="4">
        <v>74</v>
      </c>
      <c r="Z9" s="9" t="str">
        <f t="shared" si="7"/>
        <v>PASS</v>
      </c>
      <c r="AA9" s="4">
        <v>5</v>
      </c>
      <c r="AB9" s="4">
        <v>20</v>
      </c>
      <c r="AC9" s="4">
        <v>60</v>
      </c>
      <c r="AD9" s="4">
        <f t="shared" si="8"/>
        <v>85</v>
      </c>
      <c r="AE9" s="9" t="str">
        <f t="shared" si="9"/>
        <v>FAIL</v>
      </c>
      <c r="AF9" s="4">
        <v>96</v>
      </c>
      <c r="AG9" s="9" t="str">
        <f t="shared" si="10"/>
        <v>FAIL</v>
      </c>
      <c r="AH9" s="4">
        <v>4</v>
      </c>
      <c r="AI9" s="9" t="str">
        <f t="shared" si="11"/>
        <v>PASS</v>
      </c>
      <c r="AJ9" s="4">
        <v>0</v>
      </c>
      <c r="AK9" s="9" t="str">
        <f t="shared" si="12"/>
        <v>PASS</v>
      </c>
      <c r="AL9" s="4">
        <v>0</v>
      </c>
      <c r="AM9" s="9" t="str">
        <f t="shared" si="13"/>
        <v>PASS</v>
      </c>
      <c r="AN9" s="4">
        <v>0</v>
      </c>
      <c r="AO9" s="9" t="str">
        <f t="shared" si="14"/>
        <v>PASS</v>
      </c>
      <c r="AP9" s="4">
        <v>0</v>
      </c>
      <c r="AQ9" s="9" t="str">
        <f t="shared" si="15"/>
        <v>PASS</v>
      </c>
      <c r="AR9" s="4">
        <v>0</v>
      </c>
      <c r="AS9" s="9" t="str">
        <f t="shared" si="16"/>
        <v>PASS</v>
      </c>
      <c r="AT9" s="9"/>
      <c r="AU9" s="9"/>
      <c r="AV9" s="9"/>
      <c r="AW9" s="9"/>
      <c r="AX9" s="4">
        <v>0</v>
      </c>
      <c r="AY9" s="9" t="str">
        <f t="shared" si="17"/>
        <v>PASS</v>
      </c>
      <c r="AZ9" s="4">
        <v>1</v>
      </c>
      <c r="BA9" s="9" t="str">
        <f t="shared" si="18"/>
        <v>PASS</v>
      </c>
      <c r="BB9" s="4">
        <v>0</v>
      </c>
      <c r="BC9" s="9" t="str">
        <f t="shared" si="19"/>
        <v>PASS</v>
      </c>
      <c r="BD9" s="9"/>
      <c r="BE9" s="9"/>
      <c r="BF9" s="4">
        <v>0</v>
      </c>
      <c r="BH9" s="38">
        <f t="shared" si="20"/>
        <v>6</v>
      </c>
      <c r="BI9" s="9" t="str">
        <f t="shared" si="21"/>
        <v>FAIL</v>
      </c>
      <c r="BJ9" s="4">
        <v>0</v>
      </c>
      <c r="BK9" s="4">
        <v>0</v>
      </c>
      <c r="BL9" s="4">
        <v>0</v>
      </c>
      <c r="BM9" s="4">
        <v>0</v>
      </c>
      <c r="BN9" s="4">
        <v>0</v>
      </c>
      <c r="BO9" s="4">
        <v>0</v>
      </c>
      <c r="BP9" s="4">
        <v>70</v>
      </c>
      <c r="BQ9" s="4">
        <v>0</v>
      </c>
      <c r="BR9" s="4">
        <v>0</v>
      </c>
      <c r="BS9" s="4">
        <v>0</v>
      </c>
      <c r="BT9" s="4">
        <v>0</v>
      </c>
      <c r="BU9" s="4">
        <v>0</v>
      </c>
      <c r="BV9" s="4">
        <v>0</v>
      </c>
      <c r="BW9" s="4">
        <v>5</v>
      </c>
      <c r="BX9" s="4">
        <v>0</v>
      </c>
      <c r="BY9" s="4">
        <v>0</v>
      </c>
      <c r="BZ9" s="4">
        <v>0</v>
      </c>
      <c r="CA9" s="4">
        <v>0</v>
      </c>
      <c r="CB9" s="4">
        <v>35</v>
      </c>
      <c r="CC9" s="4">
        <v>30</v>
      </c>
      <c r="CD9" s="4">
        <v>15</v>
      </c>
      <c r="CE9" s="4">
        <v>25</v>
      </c>
      <c r="CF9" s="4" t="s">
        <v>86</v>
      </c>
      <c r="CG9" s="4" t="s">
        <v>86</v>
      </c>
      <c r="CH9" s="4">
        <v>0</v>
      </c>
      <c r="CI9" s="4" t="s">
        <v>86</v>
      </c>
      <c r="CJ9" s="4">
        <v>0</v>
      </c>
      <c r="CK9" s="4" t="s">
        <v>229</v>
      </c>
      <c r="CL9" t="s">
        <v>1139</v>
      </c>
    </row>
    <row r="10" spans="1:90" x14ac:dyDescent="0.35">
      <c r="A10" s="4">
        <v>27</v>
      </c>
      <c r="B10" s="4" t="s">
        <v>1154</v>
      </c>
      <c r="C10" s="4">
        <v>60</v>
      </c>
      <c r="D10" s="24">
        <v>-3.9735975690137399</v>
      </c>
      <c r="E10" s="24">
        <v>50.500947264907097</v>
      </c>
      <c r="F10" s="4">
        <v>20</v>
      </c>
      <c r="G10" s="9" t="s">
        <v>82</v>
      </c>
      <c r="H10" s="9" t="s">
        <v>82</v>
      </c>
      <c r="I10" s="9" t="str">
        <f t="shared" si="0"/>
        <v>PASS</v>
      </c>
      <c r="J10" s="4">
        <v>8</v>
      </c>
      <c r="K10" s="4">
        <v>20</v>
      </c>
      <c r="L10" s="9" t="str">
        <f t="shared" si="1"/>
        <v>PASS</v>
      </c>
      <c r="M10" s="4">
        <v>0</v>
      </c>
      <c r="N10" s="4">
        <v>0</v>
      </c>
      <c r="O10" s="9" t="s">
        <v>668</v>
      </c>
      <c r="P10" s="4">
        <v>1</v>
      </c>
      <c r="Q10" s="4">
        <v>16</v>
      </c>
      <c r="R10" s="4">
        <v>2</v>
      </c>
      <c r="S10" s="4">
        <v>0</v>
      </c>
      <c r="T10" s="4">
        <f t="shared" si="2"/>
        <v>19</v>
      </c>
      <c r="U10" s="9" t="str">
        <f t="shared" si="3"/>
        <v>FAIL</v>
      </c>
      <c r="V10" s="9">
        <f t="shared" si="4"/>
        <v>17</v>
      </c>
      <c r="W10" s="9" t="str">
        <f t="shared" si="5"/>
        <v>FAIL</v>
      </c>
      <c r="X10" s="9" t="str">
        <f t="shared" si="6"/>
        <v>FAIL</v>
      </c>
      <c r="Y10" s="4">
        <v>35</v>
      </c>
      <c r="Z10" s="9" t="str">
        <f t="shared" si="7"/>
        <v>FAIL</v>
      </c>
      <c r="AA10" s="4">
        <v>55</v>
      </c>
      <c r="AB10" s="4">
        <v>0</v>
      </c>
      <c r="AC10" s="4">
        <v>18</v>
      </c>
      <c r="AD10" s="4">
        <f t="shared" si="8"/>
        <v>73</v>
      </c>
      <c r="AE10" s="9" t="str">
        <f t="shared" si="9"/>
        <v>PASS</v>
      </c>
      <c r="AF10" s="4">
        <v>70</v>
      </c>
      <c r="AG10" s="9" t="str">
        <f t="shared" si="10"/>
        <v>PASS</v>
      </c>
      <c r="AH10" s="4">
        <v>8</v>
      </c>
      <c r="AI10" s="9" t="str">
        <f t="shared" si="11"/>
        <v>PASS</v>
      </c>
      <c r="AJ10" s="4">
        <v>0</v>
      </c>
      <c r="AK10" s="9" t="str">
        <f t="shared" si="12"/>
        <v>PASS</v>
      </c>
      <c r="AL10" s="4">
        <v>0</v>
      </c>
      <c r="AM10" s="9" t="str">
        <f t="shared" si="13"/>
        <v>PASS</v>
      </c>
      <c r="AN10" s="4">
        <v>0</v>
      </c>
      <c r="AO10" s="9" t="str">
        <f t="shared" si="14"/>
        <v>PASS</v>
      </c>
      <c r="AP10" s="4">
        <v>1</v>
      </c>
      <c r="AQ10" s="9" t="str">
        <f t="shared" si="15"/>
        <v>PASS</v>
      </c>
      <c r="AR10" s="4">
        <v>0</v>
      </c>
      <c r="AS10" s="9" t="str">
        <f t="shared" si="16"/>
        <v>PASS</v>
      </c>
      <c r="AT10" s="9"/>
      <c r="AU10" s="9"/>
      <c r="AV10" s="9"/>
      <c r="AW10" s="9"/>
      <c r="AX10" s="4">
        <v>0</v>
      </c>
      <c r="AY10" s="9" t="str">
        <f t="shared" si="17"/>
        <v>PASS</v>
      </c>
      <c r="AZ10" s="4">
        <v>0</v>
      </c>
      <c r="BA10" s="9" t="str">
        <f t="shared" si="18"/>
        <v>PASS</v>
      </c>
      <c r="BB10" s="4">
        <v>2</v>
      </c>
      <c r="BC10" s="9" t="str">
        <f t="shared" si="19"/>
        <v>PASS</v>
      </c>
      <c r="BD10" s="9"/>
      <c r="BE10" s="9"/>
      <c r="BF10" s="4">
        <v>2</v>
      </c>
      <c r="BH10" s="38">
        <f t="shared" si="20"/>
        <v>4</v>
      </c>
      <c r="BI10" s="9" t="str">
        <f t="shared" si="21"/>
        <v>FAIL</v>
      </c>
      <c r="BJ10" s="4">
        <v>1</v>
      </c>
      <c r="BK10" s="4">
        <v>0</v>
      </c>
      <c r="BL10" s="4">
        <v>0</v>
      </c>
      <c r="BM10" s="4">
        <v>0</v>
      </c>
      <c r="BN10" s="4">
        <v>0</v>
      </c>
      <c r="BO10" s="4">
        <v>0</v>
      </c>
      <c r="BP10" s="4">
        <v>15</v>
      </c>
      <c r="BQ10" s="4">
        <v>0</v>
      </c>
      <c r="BR10" s="4">
        <v>0</v>
      </c>
      <c r="BS10" s="4">
        <v>0</v>
      </c>
      <c r="BT10" s="4">
        <v>0</v>
      </c>
      <c r="BU10" s="4">
        <v>0</v>
      </c>
      <c r="BV10" s="4">
        <v>0</v>
      </c>
      <c r="BW10" s="4">
        <v>0</v>
      </c>
      <c r="BX10" s="4">
        <v>0</v>
      </c>
      <c r="BY10" s="4">
        <v>0</v>
      </c>
      <c r="BZ10" s="4">
        <v>0</v>
      </c>
      <c r="CA10" s="4">
        <v>0</v>
      </c>
      <c r="CB10" s="4">
        <v>5</v>
      </c>
      <c r="CC10" s="4">
        <v>10</v>
      </c>
      <c r="CD10" s="4">
        <v>8</v>
      </c>
      <c r="CE10" s="4">
        <v>4</v>
      </c>
      <c r="CF10" s="4" t="s">
        <v>86</v>
      </c>
      <c r="CG10" s="4" t="s">
        <v>86</v>
      </c>
      <c r="CH10" s="4">
        <v>100</v>
      </c>
      <c r="CI10" s="4" t="s">
        <v>86</v>
      </c>
      <c r="CJ10" s="4">
        <v>0</v>
      </c>
      <c r="CK10" s="4" t="s">
        <v>229</v>
      </c>
      <c r="CL10" t="s">
        <v>1156</v>
      </c>
    </row>
    <row r="11" spans="1:90" x14ac:dyDescent="0.35">
      <c r="A11" s="4">
        <v>31</v>
      </c>
      <c r="B11" s="4" t="s">
        <v>1065</v>
      </c>
      <c r="C11" s="49">
        <v>61</v>
      </c>
      <c r="D11" s="24">
        <v>-3.97811710639589</v>
      </c>
      <c r="E11" s="24">
        <v>50.473246276516797</v>
      </c>
      <c r="F11" s="4">
        <v>24</v>
      </c>
      <c r="G11" s="9" t="s">
        <v>82</v>
      </c>
      <c r="H11" s="9" t="s">
        <v>86</v>
      </c>
      <c r="I11" s="9" t="str">
        <f t="shared" si="0"/>
        <v>FAIL</v>
      </c>
      <c r="J11" s="4">
        <v>12</v>
      </c>
      <c r="K11" s="4">
        <v>2</v>
      </c>
      <c r="L11" s="9" t="str">
        <f t="shared" si="1"/>
        <v>PASS</v>
      </c>
      <c r="M11" s="4">
        <v>0</v>
      </c>
      <c r="N11" s="4">
        <v>0</v>
      </c>
      <c r="O11" s="9" t="s">
        <v>668</v>
      </c>
      <c r="P11" s="4">
        <v>0</v>
      </c>
      <c r="Q11" s="4">
        <v>0</v>
      </c>
      <c r="R11" s="4">
        <v>12</v>
      </c>
      <c r="S11" s="4">
        <v>0</v>
      </c>
      <c r="T11" s="4">
        <f t="shared" si="2"/>
        <v>12</v>
      </c>
      <c r="U11" s="9" t="str">
        <f t="shared" si="3"/>
        <v>FAIL</v>
      </c>
      <c r="V11" s="9">
        <f t="shared" si="4"/>
        <v>0</v>
      </c>
      <c r="W11" s="9" t="str">
        <f t="shared" si="5"/>
        <v>FAIL</v>
      </c>
      <c r="X11" s="9" t="str">
        <f t="shared" si="6"/>
        <v>FAIL</v>
      </c>
      <c r="Y11" s="4">
        <v>57</v>
      </c>
      <c r="Z11" s="9" t="str">
        <f t="shared" si="7"/>
        <v>PASS</v>
      </c>
      <c r="AA11" s="4">
        <v>4</v>
      </c>
      <c r="AB11" s="4">
        <v>6</v>
      </c>
      <c r="AC11" s="4">
        <v>100</v>
      </c>
      <c r="AD11" s="4">
        <f t="shared" si="8"/>
        <v>110</v>
      </c>
      <c r="AE11" s="9" t="str">
        <f t="shared" si="9"/>
        <v>FAIL</v>
      </c>
      <c r="AF11" s="4">
        <v>100</v>
      </c>
      <c r="AG11" s="9" t="str">
        <f t="shared" si="10"/>
        <v>FAIL</v>
      </c>
      <c r="AH11" s="4">
        <v>12</v>
      </c>
      <c r="AI11" s="9" t="str">
        <f t="shared" si="11"/>
        <v>PASS</v>
      </c>
      <c r="AJ11" s="4">
        <v>0</v>
      </c>
      <c r="AK11" s="9" t="str">
        <f t="shared" si="12"/>
        <v>PASS</v>
      </c>
      <c r="AL11" s="4">
        <v>0</v>
      </c>
      <c r="AM11" s="9" t="str">
        <f t="shared" si="13"/>
        <v>PASS</v>
      </c>
      <c r="AN11" s="4">
        <v>0</v>
      </c>
      <c r="AO11" s="9" t="str">
        <f t="shared" si="14"/>
        <v>PASS</v>
      </c>
      <c r="AP11" s="4">
        <v>0</v>
      </c>
      <c r="AQ11" s="9" t="str">
        <f t="shared" si="15"/>
        <v>PASS</v>
      </c>
      <c r="AR11" s="4">
        <v>0</v>
      </c>
      <c r="AS11" s="9" t="str">
        <f t="shared" si="16"/>
        <v>PASS</v>
      </c>
      <c r="AT11" s="9"/>
      <c r="AU11" s="9"/>
      <c r="AV11" s="9"/>
      <c r="AW11" s="9"/>
      <c r="AX11" s="4">
        <v>2</v>
      </c>
      <c r="AY11" s="9" t="str">
        <f t="shared" si="17"/>
        <v>PASS</v>
      </c>
      <c r="AZ11" s="4">
        <v>0</v>
      </c>
      <c r="BA11" s="9" t="str">
        <f t="shared" si="18"/>
        <v>PASS</v>
      </c>
      <c r="BB11" s="4">
        <v>0</v>
      </c>
      <c r="BC11" s="9" t="str">
        <f t="shared" si="19"/>
        <v>PASS</v>
      </c>
      <c r="BD11" s="9"/>
      <c r="BE11" s="9"/>
      <c r="BF11" s="4">
        <v>0</v>
      </c>
      <c r="BH11" s="38">
        <f t="shared" si="20"/>
        <v>6</v>
      </c>
      <c r="BI11" s="9" t="str">
        <f t="shared" si="21"/>
        <v>FAIL</v>
      </c>
      <c r="BJ11" s="4">
        <v>0</v>
      </c>
      <c r="BK11" s="4">
        <v>0</v>
      </c>
      <c r="BL11" s="4">
        <v>0</v>
      </c>
      <c r="BM11" s="4">
        <v>0</v>
      </c>
      <c r="BN11" s="4">
        <v>0</v>
      </c>
      <c r="BO11" s="4">
        <v>0</v>
      </c>
      <c r="BP11" s="4">
        <v>45</v>
      </c>
      <c r="BQ11" s="4">
        <v>0</v>
      </c>
      <c r="BR11" s="4">
        <v>0</v>
      </c>
      <c r="BS11" s="4">
        <v>0</v>
      </c>
      <c r="BT11" s="4">
        <v>0</v>
      </c>
      <c r="BU11" s="4">
        <v>0</v>
      </c>
      <c r="BV11" s="4">
        <v>0</v>
      </c>
      <c r="BW11" s="4">
        <v>4</v>
      </c>
      <c r="BX11" s="4">
        <v>0</v>
      </c>
      <c r="BY11" s="4">
        <v>0</v>
      </c>
      <c r="BZ11" s="4">
        <v>0</v>
      </c>
      <c r="CA11" s="4">
        <v>0</v>
      </c>
      <c r="CB11" s="4">
        <v>35</v>
      </c>
      <c r="CC11" s="4">
        <v>40</v>
      </c>
      <c r="CD11" s="4">
        <v>20</v>
      </c>
      <c r="CE11" s="4">
        <v>40</v>
      </c>
      <c r="CF11" s="4" t="s">
        <v>86</v>
      </c>
      <c r="CG11" s="4" t="s">
        <v>86</v>
      </c>
      <c r="CH11" s="4">
        <v>0</v>
      </c>
      <c r="CI11" s="4" t="s">
        <v>86</v>
      </c>
      <c r="CJ11" s="4">
        <v>0</v>
      </c>
      <c r="CK11" s="4" t="s">
        <v>409</v>
      </c>
      <c r="CL11" t="s">
        <v>1067</v>
      </c>
    </row>
    <row r="12" spans="1:90" x14ac:dyDescent="0.35">
      <c r="A12" s="4">
        <v>24</v>
      </c>
      <c r="B12" s="4" t="s">
        <v>1077</v>
      </c>
      <c r="C12" s="4">
        <v>61</v>
      </c>
      <c r="D12" s="24">
        <v>-3.9560806221960201</v>
      </c>
      <c r="E12" s="24">
        <v>50.495781861015701</v>
      </c>
      <c r="F12" s="4">
        <v>12</v>
      </c>
      <c r="G12" s="9" t="s">
        <v>82</v>
      </c>
      <c r="H12" s="9" t="s">
        <v>82</v>
      </c>
      <c r="I12" s="9" t="str">
        <f t="shared" si="0"/>
        <v>PASS</v>
      </c>
      <c r="J12" s="4">
        <v>4</v>
      </c>
      <c r="K12" s="4">
        <v>90</v>
      </c>
      <c r="L12" s="9" t="str">
        <f t="shared" si="1"/>
        <v>FAIL</v>
      </c>
      <c r="M12" s="4">
        <v>0</v>
      </c>
      <c r="N12" s="4">
        <v>0</v>
      </c>
      <c r="O12" s="9" t="s">
        <v>668</v>
      </c>
      <c r="P12" s="4">
        <v>1</v>
      </c>
      <c r="Q12" s="4">
        <v>0</v>
      </c>
      <c r="R12" s="4">
        <v>3</v>
      </c>
      <c r="S12" s="4">
        <v>0</v>
      </c>
      <c r="T12" s="4">
        <f t="shared" si="2"/>
        <v>4</v>
      </c>
      <c r="U12" s="9" t="str">
        <f t="shared" si="3"/>
        <v>FAIL</v>
      </c>
      <c r="V12" s="9">
        <f t="shared" si="4"/>
        <v>1</v>
      </c>
      <c r="W12" s="9" t="str">
        <f t="shared" si="5"/>
        <v>FAIL</v>
      </c>
      <c r="X12" s="9" t="str">
        <f t="shared" si="6"/>
        <v>FAIL</v>
      </c>
      <c r="Y12" s="4">
        <v>23</v>
      </c>
      <c r="Z12" s="9" t="str">
        <f t="shared" si="7"/>
        <v>FAIL</v>
      </c>
      <c r="AA12" s="4">
        <v>5</v>
      </c>
      <c r="AB12" s="4">
        <v>30</v>
      </c>
      <c r="AC12" s="4">
        <v>45</v>
      </c>
      <c r="AD12" s="4">
        <f t="shared" si="8"/>
        <v>80</v>
      </c>
      <c r="AE12" s="9" t="str">
        <f t="shared" si="9"/>
        <v>FAIL</v>
      </c>
      <c r="AF12" s="4">
        <v>60</v>
      </c>
      <c r="AG12" s="9" t="str">
        <f t="shared" si="10"/>
        <v>PASS</v>
      </c>
      <c r="AH12" s="4">
        <v>4</v>
      </c>
      <c r="AI12" s="9" t="str">
        <f t="shared" si="11"/>
        <v>PASS</v>
      </c>
      <c r="AJ12" s="4">
        <v>0</v>
      </c>
      <c r="AK12" s="9" t="str">
        <f t="shared" si="12"/>
        <v>PASS</v>
      </c>
      <c r="AL12" s="4">
        <v>7</v>
      </c>
      <c r="AM12" s="9" t="str">
        <f t="shared" si="13"/>
        <v>PASS</v>
      </c>
      <c r="AN12" s="4">
        <v>0</v>
      </c>
      <c r="AO12" s="9" t="str">
        <f t="shared" si="14"/>
        <v>PASS</v>
      </c>
      <c r="AP12" s="4">
        <v>0</v>
      </c>
      <c r="AQ12" s="9" t="str">
        <f t="shared" si="15"/>
        <v>PASS</v>
      </c>
      <c r="AR12" s="4">
        <v>0</v>
      </c>
      <c r="AS12" s="9" t="str">
        <f t="shared" si="16"/>
        <v>PASS</v>
      </c>
      <c r="AT12" s="9"/>
      <c r="AU12" s="9"/>
      <c r="AV12" s="9"/>
      <c r="AW12" s="9"/>
      <c r="AX12" s="4">
        <v>0</v>
      </c>
      <c r="AY12" s="9" t="str">
        <f t="shared" si="17"/>
        <v>PASS</v>
      </c>
      <c r="AZ12" s="4">
        <v>0</v>
      </c>
      <c r="BA12" s="9" t="str">
        <f t="shared" si="18"/>
        <v>PASS</v>
      </c>
      <c r="BB12" s="4">
        <v>0</v>
      </c>
      <c r="BC12" s="9" t="str">
        <f t="shared" si="19"/>
        <v>PASS</v>
      </c>
      <c r="BD12" s="9"/>
      <c r="BE12" s="9"/>
      <c r="BF12" s="4">
        <v>0</v>
      </c>
      <c r="BH12" s="38">
        <f t="shared" si="20"/>
        <v>6</v>
      </c>
      <c r="BI12" s="9" t="str">
        <f t="shared" si="21"/>
        <v>FAIL</v>
      </c>
      <c r="BJ12" s="4">
        <v>1</v>
      </c>
      <c r="BK12" s="4">
        <v>0</v>
      </c>
      <c r="BL12" s="4">
        <v>0</v>
      </c>
      <c r="BM12" s="4">
        <v>0</v>
      </c>
      <c r="BN12" s="4">
        <v>0</v>
      </c>
      <c r="BO12" s="4">
        <v>0</v>
      </c>
      <c r="BP12" s="4">
        <v>18</v>
      </c>
      <c r="BQ12" s="4">
        <v>0</v>
      </c>
      <c r="BR12" s="4">
        <v>0</v>
      </c>
      <c r="BS12" s="4">
        <v>0</v>
      </c>
      <c r="BT12" s="4">
        <v>0</v>
      </c>
      <c r="BU12" s="4">
        <v>0</v>
      </c>
      <c r="BV12" s="4">
        <v>0</v>
      </c>
      <c r="BW12" s="4">
        <v>5</v>
      </c>
      <c r="BX12" s="4">
        <v>0</v>
      </c>
      <c r="BY12" s="4">
        <v>0</v>
      </c>
      <c r="BZ12" s="4">
        <v>0</v>
      </c>
      <c r="CA12" s="4">
        <v>0</v>
      </c>
      <c r="CB12" s="4">
        <v>5</v>
      </c>
      <c r="CC12" s="4">
        <v>15</v>
      </c>
      <c r="CD12" s="4">
        <v>18</v>
      </c>
      <c r="CE12" s="4">
        <v>12</v>
      </c>
      <c r="CF12" s="4" t="s">
        <v>86</v>
      </c>
      <c r="CG12" s="4" t="s">
        <v>86</v>
      </c>
      <c r="CH12" s="4">
        <v>0</v>
      </c>
      <c r="CI12" s="4" t="s">
        <v>86</v>
      </c>
      <c r="CJ12" s="4">
        <v>0</v>
      </c>
      <c r="CK12" s="4" t="s">
        <v>229</v>
      </c>
      <c r="CL12" t="s">
        <v>1079</v>
      </c>
    </row>
    <row r="13" spans="1:90" x14ac:dyDescent="0.35">
      <c r="A13" s="4">
        <v>16</v>
      </c>
      <c r="B13" s="4" t="s">
        <v>1104</v>
      </c>
      <c r="C13" s="49">
        <v>61</v>
      </c>
      <c r="D13" s="24">
        <v>-3.9934948141791402</v>
      </c>
      <c r="E13" s="24">
        <v>50.465494661736898</v>
      </c>
      <c r="F13" s="4">
        <v>10</v>
      </c>
      <c r="G13" s="9" t="s">
        <v>82</v>
      </c>
      <c r="H13" s="9" t="s">
        <v>86</v>
      </c>
      <c r="I13" s="9" t="str">
        <f t="shared" si="0"/>
        <v>FAIL</v>
      </c>
      <c r="J13" s="4">
        <v>2</v>
      </c>
      <c r="K13" s="4">
        <v>0</v>
      </c>
      <c r="L13" s="9" t="str">
        <f t="shared" si="1"/>
        <v>PASS</v>
      </c>
      <c r="M13" s="4">
        <v>0</v>
      </c>
      <c r="N13" s="4">
        <v>0</v>
      </c>
      <c r="O13" s="9" t="s">
        <v>668</v>
      </c>
      <c r="P13" s="4">
        <v>0</v>
      </c>
      <c r="Q13" s="4">
        <v>0</v>
      </c>
      <c r="R13" s="4">
        <v>2</v>
      </c>
      <c r="S13" s="4">
        <v>0</v>
      </c>
      <c r="T13" s="4">
        <f t="shared" si="2"/>
        <v>2</v>
      </c>
      <c r="U13" s="9" t="str">
        <f t="shared" si="3"/>
        <v>FAIL</v>
      </c>
      <c r="V13" s="9">
        <f t="shared" si="4"/>
        <v>0</v>
      </c>
      <c r="W13" s="9" t="str">
        <f t="shared" si="5"/>
        <v>FAIL</v>
      </c>
      <c r="X13" s="9" t="str">
        <f t="shared" si="6"/>
        <v>FAIL</v>
      </c>
      <c r="Y13" s="4">
        <v>49</v>
      </c>
      <c r="Z13" s="9" t="str">
        <f t="shared" si="7"/>
        <v>FAIL</v>
      </c>
      <c r="AA13" s="4">
        <v>18</v>
      </c>
      <c r="AB13" s="4">
        <v>60</v>
      </c>
      <c r="AC13" s="4">
        <v>3</v>
      </c>
      <c r="AD13" s="4">
        <f t="shared" si="8"/>
        <v>81</v>
      </c>
      <c r="AE13" s="9" t="str">
        <f t="shared" si="9"/>
        <v>FAIL</v>
      </c>
      <c r="AF13" s="4">
        <v>95</v>
      </c>
      <c r="AG13" s="9" t="str">
        <f t="shared" si="10"/>
        <v>FAIL</v>
      </c>
      <c r="AH13" s="4">
        <v>2</v>
      </c>
      <c r="AI13" s="9" t="str">
        <f t="shared" si="11"/>
        <v>PASS</v>
      </c>
      <c r="AJ13" s="4">
        <v>0</v>
      </c>
      <c r="AK13" s="9" t="str">
        <f t="shared" si="12"/>
        <v>PASS</v>
      </c>
      <c r="AL13" s="4">
        <v>0</v>
      </c>
      <c r="AM13" s="9" t="str">
        <f t="shared" si="13"/>
        <v>PASS</v>
      </c>
      <c r="AN13" s="4">
        <v>0</v>
      </c>
      <c r="AO13" s="9" t="str">
        <f t="shared" si="14"/>
        <v>PASS</v>
      </c>
      <c r="AP13" s="4">
        <v>0</v>
      </c>
      <c r="AQ13" s="9" t="str">
        <f t="shared" si="15"/>
        <v>PASS</v>
      </c>
      <c r="AR13" s="4">
        <v>0</v>
      </c>
      <c r="AS13" s="9" t="str">
        <f t="shared" si="16"/>
        <v>PASS</v>
      </c>
      <c r="AT13" s="9"/>
      <c r="AU13" s="9"/>
      <c r="AV13" s="9"/>
      <c r="AW13" s="9"/>
      <c r="AX13" s="4">
        <v>0</v>
      </c>
      <c r="AY13" s="9" t="str">
        <f t="shared" si="17"/>
        <v>PASS</v>
      </c>
      <c r="AZ13" s="4">
        <v>2</v>
      </c>
      <c r="BA13" s="9" t="str">
        <f t="shared" si="18"/>
        <v>PASS</v>
      </c>
      <c r="BB13" s="4">
        <v>2</v>
      </c>
      <c r="BC13" s="9" t="str">
        <f t="shared" si="19"/>
        <v>PASS</v>
      </c>
      <c r="BD13" s="9"/>
      <c r="BE13" s="9"/>
      <c r="BF13" s="4">
        <v>2</v>
      </c>
      <c r="BH13" s="38">
        <f t="shared" si="20"/>
        <v>7</v>
      </c>
      <c r="BI13" s="9" t="str">
        <f t="shared" si="21"/>
        <v>FAIL</v>
      </c>
      <c r="BJ13" s="4">
        <v>12</v>
      </c>
      <c r="BK13" s="4">
        <v>0</v>
      </c>
      <c r="BL13" s="4">
        <v>0</v>
      </c>
      <c r="BM13" s="4">
        <v>0</v>
      </c>
      <c r="BN13" s="4">
        <v>0</v>
      </c>
      <c r="BO13" s="4">
        <v>0</v>
      </c>
      <c r="BP13" s="4">
        <v>35</v>
      </c>
      <c r="BQ13" s="4">
        <v>0</v>
      </c>
      <c r="BR13" s="4">
        <v>0</v>
      </c>
      <c r="BS13" s="4">
        <v>0</v>
      </c>
      <c r="BT13" s="4">
        <v>0</v>
      </c>
      <c r="BU13" s="4">
        <v>0</v>
      </c>
      <c r="BV13" s="4">
        <v>0</v>
      </c>
      <c r="BW13" s="4">
        <v>14</v>
      </c>
      <c r="BX13" s="4">
        <v>0</v>
      </c>
      <c r="BY13" s="4">
        <v>0</v>
      </c>
      <c r="BZ13" s="4">
        <v>0</v>
      </c>
      <c r="CA13" s="4">
        <v>0</v>
      </c>
      <c r="CB13" s="4">
        <v>15</v>
      </c>
      <c r="CC13" s="4">
        <v>8</v>
      </c>
      <c r="CD13" s="4">
        <v>8</v>
      </c>
      <c r="CE13" s="4">
        <v>3</v>
      </c>
      <c r="CF13" s="4" t="s">
        <v>82</v>
      </c>
      <c r="CG13" s="4" t="s">
        <v>86</v>
      </c>
      <c r="CH13" s="4">
        <v>0</v>
      </c>
      <c r="CI13" s="4" t="s">
        <v>86</v>
      </c>
      <c r="CJ13" s="4">
        <v>0</v>
      </c>
      <c r="CK13" s="4" t="s">
        <v>229</v>
      </c>
      <c r="CL13" s="4" t="s">
        <v>1106</v>
      </c>
    </row>
    <row r="14" spans="1:90" x14ac:dyDescent="0.35">
      <c r="A14" s="4">
        <v>15</v>
      </c>
      <c r="B14" s="4" t="s">
        <v>1107</v>
      </c>
      <c r="C14" s="49">
        <v>61</v>
      </c>
      <c r="D14" s="24">
        <v>-3.9716504877034202</v>
      </c>
      <c r="E14" s="24">
        <v>50.474920974385</v>
      </c>
      <c r="F14" s="4">
        <v>25</v>
      </c>
      <c r="G14" s="9" t="s">
        <v>82</v>
      </c>
      <c r="H14" s="9" t="s">
        <v>86</v>
      </c>
      <c r="I14" s="9" t="str">
        <f t="shared" si="0"/>
        <v>FAIL</v>
      </c>
      <c r="J14" s="4">
        <v>11</v>
      </c>
      <c r="K14" s="4">
        <v>0</v>
      </c>
      <c r="L14" s="9" t="str">
        <f t="shared" si="1"/>
        <v>PASS</v>
      </c>
      <c r="M14" s="4">
        <v>10</v>
      </c>
      <c r="N14" s="4">
        <v>5</v>
      </c>
      <c r="O14" s="9" t="str">
        <f>IF(AND(M14&gt;0,N14&lt;66),"PASS","FAIL")</f>
        <v>PASS</v>
      </c>
      <c r="P14" s="4">
        <v>0</v>
      </c>
      <c r="Q14" s="4">
        <v>10</v>
      </c>
      <c r="R14" s="4">
        <v>2</v>
      </c>
      <c r="S14" s="4">
        <v>4</v>
      </c>
      <c r="T14" s="4">
        <f t="shared" si="2"/>
        <v>16</v>
      </c>
      <c r="U14" s="9" t="str">
        <f t="shared" si="3"/>
        <v>FAIL</v>
      </c>
      <c r="V14" s="9">
        <f t="shared" si="4"/>
        <v>10</v>
      </c>
      <c r="W14" s="9" t="str">
        <f t="shared" si="5"/>
        <v>FAIL</v>
      </c>
      <c r="X14" s="9" t="str">
        <f t="shared" si="6"/>
        <v>FAIL</v>
      </c>
      <c r="Y14" s="4">
        <v>22</v>
      </c>
      <c r="Z14" s="9" t="str">
        <f t="shared" si="7"/>
        <v>FAIL</v>
      </c>
      <c r="AA14" s="4">
        <v>0</v>
      </c>
      <c r="AB14" s="4">
        <v>3</v>
      </c>
      <c r="AC14" s="4">
        <v>98</v>
      </c>
      <c r="AD14" s="4">
        <f t="shared" si="8"/>
        <v>101</v>
      </c>
      <c r="AE14" s="9" t="str">
        <f t="shared" si="9"/>
        <v>FAIL</v>
      </c>
      <c r="AF14" s="4">
        <v>98</v>
      </c>
      <c r="AG14" s="9" t="str">
        <f t="shared" si="10"/>
        <v>FAIL</v>
      </c>
      <c r="AH14" s="4">
        <v>11</v>
      </c>
      <c r="AI14" s="9" t="str">
        <f t="shared" si="11"/>
        <v>PASS</v>
      </c>
      <c r="AJ14" s="4">
        <v>0</v>
      </c>
      <c r="AK14" s="9" t="str">
        <f t="shared" si="12"/>
        <v>PASS</v>
      </c>
      <c r="AL14" s="4">
        <v>0</v>
      </c>
      <c r="AM14" s="9" t="str">
        <f t="shared" si="13"/>
        <v>PASS</v>
      </c>
      <c r="AN14" s="4">
        <v>0</v>
      </c>
      <c r="AO14" s="9" t="str">
        <f t="shared" si="14"/>
        <v>PASS</v>
      </c>
      <c r="AP14" s="4">
        <v>0</v>
      </c>
      <c r="AQ14" s="9" t="str">
        <f t="shared" si="15"/>
        <v>PASS</v>
      </c>
      <c r="AR14" s="4">
        <v>0</v>
      </c>
      <c r="AS14" s="9" t="str">
        <f t="shared" si="16"/>
        <v>PASS</v>
      </c>
      <c r="AT14" s="9"/>
      <c r="AU14" s="9"/>
      <c r="AV14" s="9"/>
      <c r="AW14" s="9"/>
      <c r="AX14" s="4">
        <v>0</v>
      </c>
      <c r="AY14" s="9" t="str">
        <f t="shared" si="17"/>
        <v>PASS</v>
      </c>
      <c r="AZ14" s="4">
        <v>1</v>
      </c>
      <c r="BA14" s="9" t="str">
        <f t="shared" si="18"/>
        <v>PASS</v>
      </c>
      <c r="BB14" s="4">
        <v>0</v>
      </c>
      <c r="BC14" s="9" t="str">
        <f t="shared" si="19"/>
        <v>PASS</v>
      </c>
      <c r="BD14" s="9"/>
      <c r="BE14" s="9"/>
      <c r="BF14" s="4">
        <v>1</v>
      </c>
      <c r="BH14" s="38">
        <f t="shared" si="20"/>
        <v>7</v>
      </c>
      <c r="BI14" s="9" t="str">
        <f t="shared" si="21"/>
        <v>FAIL</v>
      </c>
      <c r="BJ14" s="4">
        <v>1</v>
      </c>
      <c r="BK14" s="4">
        <v>0</v>
      </c>
      <c r="BL14" s="4">
        <v>0</v>
      </c>
      <c r="BM14" s="4">
        <v>0</v>
      </c>
      <c r="BN14" s="4">
        <v>0</v>
      </c>
      <c r="BO14" s="4">
        <v>0</v>
      </c>
      <c r="BP14" s="4">
        <v>5</v>
      </c>
      <c r="BQ14" s="4">
        <v>0</v>
      </c>
      <c r="BR14" s="4">
        <v>0</v>
      </c>
      <c r="BS14" s="4">
        <v>0</v>
      </c>
      <c r="BT14" s="4">
        <v>0</v>
      </c>
      <c r="BU14" s="4">
        <v>0</v>
      </c>
      <c r="BV14" s="4">
        <v>0</v>
      </c>
      <c r="BW14" s="4">
        <v>0</v>
      </c>
      <c r="BX14" s="4">
        <v>0</v>
      </c>
      <c r="BY14" s="4">
        <v>0</v>
      </c>
      <c r="BZ14" s="4">
        <v>0</v>
      </c>
      <c r="CA14" s="4">
        <v>0</v>
      </c>
      <c r="CB14" s="4">
        <v>35</v>
      </c>
      <c r="CC14" s="4">
        <v>35</v>
      </c>
      <c r="CD14" s="4">
        <v>30</v>
      </c>
      <c r="CE14" s="4">
        <v>30</v>
      </c>
      <c r="CF14" s="4" t="s">
        <v>86</v>
      </c>
      <c r="CG14" s="4" t="s">
        <v>86</v>
      </c>
      <c r="CH14" s="4">
        <v>0</v>
      </c>
      <c r="CI14" s="4" t="s">
        <v>86</v>
      </c>
      <c r="CJ14" s="4">
        <v>0</v>
      </c>
      <c r="CK14" s="4" t="s">
        <v>229</v>
      </c>
      <c r="CL14" s="4" t="s">
        <v>1109</v>
      </c>
    </row>
    <row r="15" spans="1:90" x14ac:dyDescent="0.35">
      <c r="A15" s="4">
        <v>14</v>
      </c>
      <c r="B15" s="4" t="s">
        <v>1112</v>
      </c>
      <c r="C15" s="49">
        <v>61</v>
      </c>
      <c r="D15" s="24">
        <v>-3.9742948575069601</v>
      </c>
      <c r="E15" s="24">
        <v>50.461344943843002</v>
      </c>
      <c r="F15" s="4">
        <v>25</v>
      </c>
      <c r="G15" s="9" t="s">
        <v>82</v>
      </c>
      <c r="H15" s="9" t="s">
        <v>86</v>
      </c>
      <c r="I15" s="9" t="str">
        <f t="shared" si="0"/>
        <v>FAIL</v>
      </c>
      <c r="J15" s="4">
        <v>37</v>
      </c>
      <c r="K15" s="4">
        <v>5</v>
      </c>
      <c r="L15" s="9" t="str">
        <f t="shared" si="1"/>
        <v>PASS</v>
      </c>
      <c r="M15" s="4">
        <v>35</v>
      </c>
      <c r="N15" s="4">
        <v>0</v>
      </c>
      <c r="O15" s="9" t="str">
        <f>IF(AND(M15&gt;0,N15&lt;66),"PASS","FAIL")</f>
        <v>PASS</v>
      </c>
      <c r="P15" s="4">
        <v>0</v>
      </c>
      <c r="Q15" s="4">
        <v>35</v>
      </c>
      <c r="R15" s="4">
        <v>2</v>
      </c>
      <c r="S15" s="4">
        <v>0</v>
      </c>
      <c r="T15" s="4">
        <f t="shared" si="2"/>
        <v>37</v>
      </c>
      <c r="U15" s="9" t="str">
        <f t="shared" si="3"/>
        <v>FAIL</v>
      </c>
      <c r="V15" s="9">
        <f t="shared" si="4"/>
        <v>35</v>
      </c>
      <c r="W15" s="9" t="str">
        <f t="shared" si="5"/>
        <v>PASS</v>
      </c>
      <c r="X15" s="9" t="str">
        <f t="shared" si="6"/>
        <v>FAIL</v>
      </c>
      <c r="Y15" s="4">
        <v>69</v>
      </c>
      <c r="Z15" s="9" t="str">
        <f t="shared" si="7"/>
        <v>PASS</v>
      </c>
      <c r="AA15" s="4">
        <v>0</v>
      </c>
      <c r="AB15" s="4">
        <v>5</v>
      </c>
      <c r="AC15" s="4">
        <v>60</v>
      </c>
      <c r="AD15" s="4">
        <f t="shared" si="8"/>
        <v>65</v>
      </c>
      <c r="AE15" s="9" t="str">
        <f t="shared" si="9"/>
        <v>PASS</v>
      </c>
      <c r="AF15" s="4">
        <v>60</v>
      </c>
      <c r="AG15" s="9" t="str">
        <f t="shared" si="10"/>
        <v>PASS</v>
      </c>
      <c r="AH15" s="4">
        <v>37</v>
      </c>
      <c r="AI15" s="9" t="str">
        <f t="shared" si="11"/>
        <v>PASS</v>
      </c>
      <c r="AJ15" s="4">
        <v>0</v>
      </c>
      <c r="AK15" s="9" t="str">
        <f t="shared" si="12"/>
        <v>PASS</v>
      </c>
      <c r="AL15" s="4">
        <v>2</v>
      </c>
      <c r="AM15" s="9" t="str">
        <f t="shared" si="13"/>
        <v>PASS</v>
      </c>
      <c r="AN15" s="4">
        <v>0</v>
      </c>
      <c r="AO15" s="9" t="str">
        <f t="shared" si="14"/>
        <v>PASS</v>
      </c>
      <c r="AP15" s="4">
        <v>0</v>
      </c>
      <c r="AQ15" s="9" t="str">
        <f t="shared" si="15"/>
        <v>PASS</v>
      </c>
      <c r="AR15" s="4">
        <v>0</v>
      </c>
      <c r="AS15" s="9" t="str">
        <f t="shared" si="16"/>
        <v>PASS</v>
      </c>
      <c r="AT15" s="9"/>
      <c r="AU15" s="9"/>
      <c r="AV15" s="9"/>
      <c r="AW15" s="9"/>
      <c r="AX15" s="4">
        <v>0</v>
      </c>
      <c r="AY15" s="9" t="str">
        <f t="shared" si="17"/>
        <v>PASS</v>
      </c>
      <c r="AZ15" s="4">
        <v>2</v>
      </c>
      <c r="BA15" s="9" t="str">
        <f t="shared" si="18"/>
        <v>PASS</v>
      </c>
      <c r="BB15" s="4">
        <v>2</v>
      </c>
      <c r="BC15" s="9" t="str">
        <f t="shared" si="19"/>
        <v>PASS</v>
      </c>
      <c r="BD15" s="9"/>
      <c r="BE15" s="9"/>
      <c r="BF15" s="4">
        <v>2</v>
      </c>
      <c r="BH15" s="38">
        <f t="shared" si="20"/>
        <v>3</v>
      </c>
      <c r="BI15" s="9" t="str">
        <f t="shared" si="21"/>
        <v>FAIL</v>
      </c>
      <c r="BJ15" s="4">
        <v>2</v>
      </c>
      <c r="BK15" s="4">
        <v>0</v>
      </c>
      <c r="BL15" s="4">
        <v>0</v>
      </c>
      <c r="BM15" s="4">
        <v>0</v>
      </c>
      <c r="BN15" s="4">
        <v>0</v>
      </c>
      <c r="BO15" s="4">
        <v>0</v>
      </c>
      <c r="BP15" s="4">
        <v>30</v>
      </c>
      <c r="BQ15" s="4">
        <v>0</v>
      </c>
      <c r="BR15" s="4">
        <v>0</v>
      </c>
      <c r="BS15" s="4">
        <v>0</v>
      </c>
      <c r="BT15" s="4">
        <v>0</v>
      </c>
      <c r="BU15" s="4">
        <v>0</v>
      </c>
      <c r="BV15" s="4">
        <v>0</v>
      </c>
      <c r="BW15" s="4">
        <v>0</v>
      </c>
      <c r="BX15" s="4">
        <v>0</v>
      </c>
      <c r="BY15" s="4">
        <v>0</v>
      </c>
      <c r="BZ15" s="4">
        <v>0</v>
      </c>
      <c r="CA15" s="4">
        <v>0</v>
      </c>
      <c r="CB15" s="4">
        <v>35</v>
      </c>
      <c r="CC15" s="4">
        <v>35</v>
      </c>
      <c r="CD15" s="4">
        <v>35</v>
      </c>
      <c r="CE15" s="4">
        <v>20</v>
      </c>
      <c r="CF15" s="4" t="s">
        <v>86</v>
      </c>
      <c r="CG15" s="4" t="s">
        <v>86</v>
      </c>
      <c r="CH15" s="4">
        <v>5</v>
      </c>
      <c r="CI15" s="4" t="s">
        <v>86</v>
      </c>
      <c r="CJ15" s="4">
        <v>0</v>
      </c>
      <c r="CK15" s="4" t="s">
        <v>229</v>
      </c>
      <c r="CL15" t="s">
        <v>1114</v>
      </c>
    </row>
    <row r="16" spans="1:90" x14ac:dyDescent="0.35">
      <c r="A16" s="4">
        <v>26</v>
      </c>
      <c r="B16" s="4" t="s">
        <v>1143</v>
      </c>
      <c r="C16" s="4">
        <v>61</v>
      </c>
      <c r="D16" s="24">
        <v>-3.956672924582</v>
      </c>
      <c r="E16" s="24">
        <v>50.491368691964901</v>
      </c>
      <c r="F16" s="4">
        <v>15</v>
      </c>
      <c r="G16" s="9" t="s">
        <v>82</v>
      </c>
      <c r="H16" s="9" t="s">
        <v>82</v>
      </c>
      <c r="I16" s="9" t="str">
        <f t="shared" si="0"/>
        <v>PASS</v>
      </c>
      <c r="J16" s="4">
        <v>7</v>
      </c>
      <c r="K16" s="4">
        <v>85</v>
      </c>
      <c r="L16" s="9" t="str">
        <f t="shared" si="1"/>
        <v>FAIL</v>
      </c>
      <c r="M16" s="4">
        <v>0</v>
      </c>
      <c r="N16" s="4">
        <v>0</v>
      </c>
      <c r="O16" s="9" t="s">
        <v>668</v>
      </c>
      <c r="P16" s="4">
        <v>0</v>
      </c>
      <c r="Q16" s="4">
        <v>1</v>
      </c>
      <c r="R16" s="4">
        <v>8</v>
      </c>
      <c r="S16" s="4">
        <v>0</v>
      </c>
      <c r="T16" s="4">
        <f t="shared" si="2"/>
        <v>9</v>
      </c>
      <c r="U16" s="9" t="str">
        <f t="shared" si="3"/>
        <v>FAIL</v>
      </c>
      <c r="V16" s="9">
        <f t="shared" si="4"/>
        <v>1</v>
      </c>
      <c r="W16" s="9" t="str">
        <f t="shared" si="5"/>
        <v>FAIL</v>
      </c>
      <c r="X16" s="9" t="str">
        <f t="shared" si="6"/>
        <v>FAIL</v>
      </c>
      <c r="Y16" s="4">
        <v>14</v>
      </c>
      <c r="Z16" s="9" t="str">
        <f t="shared" si="7"/>
        <v>FAIL</v>
      </c>
      <c r="AA16" s="4">
        <v>0</v>
      </c>
      <c r="AB16" s="4">
        <v>55</v>
      </c>
      <c r="AC16" s="4">
        <v>85</v>
      </c>
      <c r="AD16" s="4">
        <f t="shared" si="8"/>
        <v>140</v>
      </c>
      <c r="AE16" s="9" t="str">
        <f t="shared" si="9"/>
        <v>FAIL</v>
      </c>
      <c r="AF16" s="4">
        <v>95</v>
      </c>
      <c r="AG16" s="9" t="str">
        <f t="shared" si="10"/>
        <v>FAIL</v>
      </c>
      <c r="AH16" s="4">
        <v>7</v>
      </c>
      <c r="AI16" s="9" t="str">
        <f t="shared" si="11"/>
        <v>PASS</v>
      </c>
      <c r="AJ16" s="4">
        <v>0</v>
      </c>
      <c r="AK16" s="9" t="str">
        <f t="shared" si="12"/>
        <v>PASS</v>
      </c>
      <c r="AL16" s="4">
        <v>4</v>
      </c>
      <c r="AM16" s="9" t="str">
        <f t="shared" si="13"/>
        <v>PASS</v>
      </c>
      <c r="AN16" s="4">
        <v>0</v>
      </c>
      <c r="AO16" s="9" t="str">
        <f t="shared" si="14"/>
        <v>PASS</v>
      </c>
      <c r="AP16" s="4">
        <v>0</v>
      </c>
      <c r="AQ16" s="9" t="str">
        <f t="shared" si="15"/>
        <v>PASS</v>
      </c>
      <c r="AR16" s="4">
        <v>0</v>
      </c>
      <c r="AS16" s="9" t="str">
        <f t="shared" si="16"/>
        <v>PASS</v>
      </c>
      <c r="AT16" s="9"/>
      <c r="AU16" s="9"/>
      <c r="AV16" s="9"/>
      <c r="AW16" s="9"/>
      <c r="AX16" s="4">
        <v>0</v>
      </c>
      <c r="AY16" s="9" t="str">
        <f t="shared" si="17"/>
        <v>PASS</v>
      </c>
      <c r="AZ16" s="4">
        <v>0</v>
      </c>
      <c r="BA16" s="9" t="str">
        <f t="shared" si="18"/>
        <v>PASS</v>
      </c>
      <c r="BB16" s="4">
        <v>0</v>
      </c>
      <c r="BC16" s="9" t="str">
        <f t="shared" si="19"/>
        <v>PASS</v>
      </c>
      <c r="BD16" s="9"/>
      <c r="BE16" s="9"/>
      <c r="BF16" s="4">
        <v>0</v>
      </c>
      <c r="BH16" s="38">
        <f t="shared" si="20"/>
        <v>7</v>
      </c>
      <c r="BI16" s="9" t="str">
        <f t="shared" si="21"/>
        <v>FAIL</v>
      </c>
      <c r="BJ16" s="4">
        <v>1</v>
      </c>
      <c r="BK16" s="4">
        <v>0</v>
      </c>
      <c r="BL16" s="4">
        <v>0</v>
      </c>
      <c r="BM16" s="4">
        <v>0</v>
      </c>
      <c r="BN16" s="4">
        <v>0</v>
      </c>
      <c r="BO16" s="4">
        <v>0</v>
      </c>
      <c r="BP16" s="4">
        <v>4</v>
      </c>
      <c r="BQ16" s="4">
        <v>0</v>
      </c>
      <c r="BR16" s="4">
        <v>0</v>
      </c>
      <c r="BS16" s="4">
        <v>0</v>
      </c>
      <c r="BT16" s="4">
        <v>0</v>
      </c>
      <c r="BU16" s="4">
        <v>0</v>
      </c>
      <c r="BV16" s="4">
        <v>0</v>
      </c>
      <c r="BW16" s="4">
        <v>0</v>
      </c>
      <c r="BX16" s="4">
        <v>0</v>
      </c>
      <c r="BY16" s="4">
        <v>0</v>
      </c>
      <c r="BZ16" s="4">
        <v>0</v>
      </c>
      <c r="CA16" s="4">
        <v>0</v>
      </c>
      <c r="CB16" s="4">
        <v>15</v>
      </c>
      <c r="CC16" s="4">
        <v>20</v>
      </c>
      <c r="CD16" s="4">
        <v>30</v>
      </c>
      <c r="CE16" s="4">
        <v>25</v>
      </c>
      <c r="CF16" s="4" t="s">
        <v>86</v>
      </c>
      <c r="CG16" s="4" t="s">
        <v>86</v>
      </c>
      <c r="CH16" s="4">
        <v>0</v>
      </c>
      <c r="CI16" s="4" t="s">
        <v>86</v>
      </c>
      <c r="CJ16" s="4">
        <v>20</v>
      </c>
      <c r="CK16" s="4" t="s">
        <v>229</v>
      </c>
      <c r="CL16" t="s">
        <v>1145</v>
      </c>
    </row>
    <row r="17" spans="1:90" x14ac:dyDescent="0.35">
      <c r="A17" s="4">
        <v>25</v>
      </c>
      <c r="B17" s="4" t="s">
        <v>1146</v>
      </c>
      <c r="C17" s="4">
        <v>61</v>
      </c>
      <c r="D17" s="24">
        <v>-3.9564660614367</v>
      </c>
      <c r="E17" s="24">
        <v>50.494772461847603</v>
      </c>
      <c r="F17" s="4">
        <v>5</v>
      </c>
      <c r="G17" s="9" t="s">
        <v>82</v>
      </c>
      <c r="H17" s="9" t="s">
        <v>82</v>
      </c>
      <c r="I17" s="9" t="str">
        <f t="shared" si="0"/>
        <v>PASS</v>
      </c>
      <c r="J17" s="4">
        <v>5</v>
      </c>
      <c r="K17" s="4">
        <v>95</v>
      </c>
      <c r="L17" s="9" t="str">
        <f t="shared" si="1"/>
        <v>FAIL</v>
      </c>
      <c r="M17" s="4">
        <v>0</v>
      </c>
      <c r="N17" s="4">
        <v>0</v>
      </c>
      <c r="O17" s="9" t="s">
        <v>668</v>
      </c>
      <c r="P17" s="4">
        <v>2</v>
      </c>
      <c r="Q17" s="4">
        <v>0</v>
      </c>
      <c r="R17" s="4">
        <v>4</v>
      </c>
      <c r="S17" s="4">
        <v>0</v>
      </c>
      <c r="T17" s="4">
        <f t="shared" si="2"/>
        <v>6</v>
      </c>
      <c r="U17" s="9" t="str">
        <f t="shared" si="3"/>
        <v>FAIL</v>
      </c>
      <c r="V17" s="9">
        <f t="shared" si="4"/>
        <v>2</v>
      </c>
      <c r="W17" s="9" t="str">
        <f t="shared" si="5"/>
        <v>FAIL</v>
      </c>
      <c r="X17" s="9" t="str">
        <f t="shared" si="6"/>
        <v>FAIL</v>
      </c>
      <c r="Y17" s="4">
        <v>15</v>
      </c>
      <c r="Z17" s="9" t="str">
        <f t="shared" si="7"/>
        <v>FAIL</v>
      </c>
      <c r="AA17" s="4">
        <v>0</v>
      </c>
      <c r="AB17" s="4">
        <v>40</v>
      </c>
      <c r="AC17" s="4">
        <v>45</v>
      </c>
      <c r="AD17" s="4">
        <f t="shared" si="8"/>
        <v>85</v>
      </c>
      <c r="AE17" s="9" t="str">
        <f t="shared" si="9"/>
        <v>FAIL</v>
      </c>
      <c r="AF17" s="4">
        <v>95</v>
      </c>
      <c r="AG17" s="9" t="str">
        <f t="shared" si="10"/>
        <v>FAIL</v>
      </c>
      <c r="AH17" s="4">
        <v>5</v>
      </c>
      <c r="AI17" s="9" t="str">
        <f t="shared" si="11"/>
        <v>PASS</v>
      </c>
      <c r="AJ17" s="4">
        <v>0</v>
      </c>
      <c r="AK17" s="9" t="str">
        <f t="shared" si="12"/>
        <v>PASS</v>
      </c>
      <c r="AL17" s="4">
        <v>5</v>
      </c>
      <c r="AM17" s="9" t="str">
        <f t="shared" si="13"/>
        <v>PASS</v>
      </c>
      <c r="AN17" s="4">
        <v>0</v>
      </c>
      <c r="AO17" s="9" t="str">
        <f t="shared" si="14"/>
        <v>PASS</v>
      </c>
      <c r="AP17" s="4">
        <v>0</v>
      </c>
      <c r="AQ17" s="9" t="str">
        <f t="shared" si="15"/>
        <v>PASS</v>
      </c>
      <c r="AR17" s="4">
        <v>0</v>
      </c>
      <c r="AS17" s="9" t="str">
        <f t="shared" si="16"/>
        <v>PASS</v>
      </c>
      <c r="AT17" s="9"/>
      <c r="AU17" s="9"/>
      <c r="AV17" s="9"/>
      <c r="AW17" s="9"/>
      <c r="AX17" s="4">
        <v>0</v>
      </c>
      <c r="AY17" s="9" t="str">
        <f t="shared" si="17"/>
        <v>PASS</v>
      </c>
      <c r="AZ17" s="4">
        <v>0</v>
      </c>
      <c r="BA17" s="9" t="str">
        <f t="shared" si="18"/>
        <v>PASS</v>
      </c>
      <c r="BB17" s="4">
        <v>5</v>
      </c>
      <c r="BC17" s="9" t="str">
        <f t="shared" si="19"/>
        <v>PASS</v>
      </c>
      <c r="BD17" s="9"/>
      <c r="BE17" s="9"/>
      <c r="BF17" s="4">
        <v>5</v>
      </c>
      <c r="BH17" s="38">
        <f t="shared" si="20"/>
        <v>7</v>
      </c>
      <c r="BI17" s="9" t="str">
        <f t="shared" si="21"/>
        <v>FAIL</v>
      </c>
      <c r="BJ17" s="4">
        <v>2</v>
      </c>
      <c r="BK17" s="4">
        <v>0</v>
      </c>
      <c r="BL17" s="4">
        <v>0</v>
      </c>
      <c r="BM17" s="4">
        <v>0</v>
      </c>
      <c r="BN17" s="4">
        <v>0</v>
      </c>
      <c r="BO17" s="4">
        <v>0</v>
      </c>
      <c r="BP17" s="4">
        <v>7</v>
      </c>
      <c r="BQ17" s="4">
        <v>0</v>
      </c>
      <c r="BR17" s="4">
        <v>0</v>
      </c>
      <c r="BS17" s="4">
        <v>0</v>
      </c>
      <c r="BT17" s="4">
        <v>0</v>
      </c>
      <c r="BU17" s="4">
        <v>0</v>
      </c>
      <c r="BV17" s="4">
        <v>0</v>
      </c>
      <c r="BW17" s="4">
        <v>0</v>
      </c>
      <c r="BX17" s="4">
        <v>0</v>
      </c>
      <c r="BY17" s="4">
        <v>0</v>
      </c>
      <c r="BZ17" s="4">
        <v>0</v>
      </c>
      <c r="CA17" s="4">
        <v>0</v>
      </c>
      <c r="CB17" s="4">
        <v>8</v>
      </c>
      <c r="CC17" s="4">
        <v>8</v>
      </c>
      <c r="CD17" s="4">
        <v>30</v>
      </c>
      <c r="CE17" s="4">
        <v>25</v>
      </c>
      <c r="CF17" s="4" t="s">
        <v>86</v>
      </c>
      <c r="CG17" s="4" t="s">
        <v>86</v>
      </c>
      <c r="CH17" s="4">
        <v>0</v>
      </c>
      <c r="CI17" s="4" t="s">
        <v>86</v>
      </c>
      <c r="CJ17" s="4">
        <v>0</v>
      </c>
      <c r="CK17" s="4" t="s">
        <v>229</v>
      </c>
      <c r="CL17" t="s">
        <v>1148</v>
      </c>
    </row>
    <row r="18" spans="1:90" x14ac:dyDescent="0.35">
      <c r="A18" s="4">
        <v>13</v>
      </c>
      <c r="B18" s="4" t="s">
        <v>1074</v>
      </c>
      <c r="C18" s="4">
        <v>62</v>
      </c>
      <c r="D18" s="24">
        <v>-3.9739374996020902</v>
      </c>
      <c r="E18" s="24">
        <v>50.450919625055398</v>
      </c>
      <c r="F18" s="4">
        <v>22</v>
      </c>
      <c r="G18" s="9" t="s">
        <v>82</v>
      </c>
      <c r="H18" s="9" t="s">
        <v>82</v>
      </c>
      <c r="I18" s="9" t="str">
        <f t="shared" si="0"/>
        <v>PASS</v>
      </c>
      <c r="J18" s="4">
        <v>70</v>
      </c>
      <c r="K18" s="4">
        <v>100</v>
      </c>
      <c r="L18" s="9" t="str">
        <f t="shared" si="1"/>
        <v>FAIL</v>
      </c>
      <c r="M18" s="4">
        <v>0</v>
      </c>
      <c r="N18" s="4">
        <v>0</v>
      </c>
      <c r="O18" s="9" t="s">
        <v>668</v>
      </c>
      <c r="P18" s="4">
        <v>0</v>
      </c>
      <c r="Q18" s="4">
        <v>70</v>
      </c>
      <c r="R18" s="4">
        <v>0</v>
      </c>
      <c r="S18" s="4">
        <v>0</v>
      </c>
      <c r="T18" s="4">
        <f t="shared" si="2"/>
        <v>70</v>
      </c>
      <c r="U18" s="9" t="str">
        <f t="shared" si="3"/>
        <v>PASS</v>
      </c>
      <c r="V18" s="9">
        <f t="shared" si="4"/>
        <v>70</v>
      </c>
      <c r="W18" s="9" t="str">
        <f t="shared" si="5"/>
        <v>PASS</v>
      </c>
      <c r="X18" s="9" t="str">
        <f t="shared" si="6"/>
        <v>PASS</v>
      </c>
      <c r="Y18" s="4">
        <v>78</v>
      </c>
      <c r="Z18" s="9" t="str">
        <f t="shared" si="7"/>
        <v>PASS</v>
      </c>
      <c r="AA18" s="4">
        <v>0</v>
      </c>
      <c r="AB18" s="4">
        <v>14</v>
      </c>
      <c r="AC18" s="4">
        <v>0</v>
      </c>
      <c r="AD18" s="4">
        <f t="shared" si="8"/>
        <v>14</v>
      </c>
      <c r="AE18" s="9" t="str">
        <f t="shared" si="9"/>
        <v>PASS</v>
      </c>
      <c r="AF18" s="4">
        <v>14</v>
      </c>
      <c r="AG18" s="9" t="str">
        <f t="shared" si="10"/>
        <v>PASS</v>
      </c>
      <c r="AH18" s="4">
        <v>70</v>
      </c>
      <c r="AI18" s="9" t="str">
        <f t="shared" si="11"/>
        <v>PASS</v>
      </c>
      <c r="AJ18" s="4">
        <v>0</v>
      </c>
      <c r="AK18" s="9" t="str">
        <f t="shared" si="12"/>
        <v>PASS</v>
      </c>
      <c r="AL18" s="4">
        <v>0</v>
      </c>
      <c r="AM18" s="9" t="str">
        <f t="shared" si="13"/>
        <v>PASS</v>
      </c>
      <c r="AN18" s="4">
        <v>0</v>
      </c>
      <c r="AO18" s="9" t="str">
        <f t="shared" si="14"/>
        <v>PASS</v>
      </c>
      <c r="AP18" s="4">
        <v>0</v>
      </c>
      <c r="AQ18" s="9" t="str">
        <f t="shared" si="15"/>
        <v>PASS</v>
      </c>
      <c r="AR18" s="4">
        <v>0</v>
      </c>
      <c r="AS18" s="9" t="str">
        <f t="shared" si="16"/>
        <v>PASS</v>
      </c>
      <c r="AT18" s="9"/>
      <c r="AU18" s="9"/>
      <c r="AV18" s="9"/>
      <c r="AW18" s="9"/>
      <c r="AX18" s="4">
        <v>100</v>
      </c>
      <c r="AY18" s="9" t="str">
        <f t="shared" si="17"/>
        <v>FAIL</v>
      </c>
      <c r="AZ18" s="4">
        <v>2</v>
      </c>
      <c r="BA18" s="9" t="str">
        <f t="shared" si="18"/>
        <v>PASS</v>
      </c>
      <c r="BB18" s="4">
        <v>2</v>
      </c>
      <c r="BC18" s="9" t="str">
        <f t="shared" si="19"/>
        <v>PASS</v>
      </c>
      <c r="BD18" s="9"/>
      <c r="BE18" s="9"/>
      <c r="BF18" s="4">
        <v>2</v>
      </c>
      <c r="BH18" s="38">
        <f t="shared" si="20"/>
        <v>2</v>
      </c>
      <c r="BI18" s="9" t="str">
        <f t="shared" si="21"/>
        <v>FAIL</v>
      </c>
      <c r="BJ18" s="4">
        <v>3</v>
      </c>
      <c r="BK18" s="4">
        <v>0</v>
      </c>
      <c r="BL18" s="4">
        <v>0</v>
      </c>
      <c r="BM18" s="4">
        <v>0</v>
      </c>
      <c r="BN18" s="4">
        <v>0</v>
      </c>
      <c r="BO18" s="4">
        <v>2</v>
      </c>
      <c r="BP18" s="4">
        <v>3</v>
      </c>
      <c r="BQ18" s="4">
        <v>0</v>
      </c>
      <c r="BR18" s="4">
        <v>0</v>
      </c>
      <c r="BS18" s="4">
        <v>0</v>
      </c>
      <c r="BT18" s="4">
        <v>0</v>
      </c>
      <c r="BU18" s="4">
        <v>0</v>
      </c>
      <c r="BV18" s="4">
        <v>0</v>
      </c>
      <c r="BW18" s="4">
        <v>0</v>
      </c>
      <c r="BX18" s="4">
        <v>0</v>
      </c>
      <c r="BY18" s="4">
        <v>0</v>
      </c>
      <c r="BZ18" s="4">
        <v>0</v>
      </c>
      <c r="CA18" s="4">
        <v>0</v>
      </c>
      <c r="CB18" s="4">
        <v>2</v>
      </c>
      <c r="CC18" s="4">
        <v>2</v>
      </c>
      <c r="CD18" s="4">
        <v>2</v>
      </c>
      <c r="CE18" s="4">
        <v>3</v>
      </c>
      <c r="CF18" s="4" t="s">
        <v>86</v>
      </c>
      <c r="CG18" s="4" t="s">
        <v>86</v>
      </c>
      <c r="CH18" s="4">
        <v>100</v>
      </c>
      <c r="CI18" s="4" t="s">
        <v>82</v>
      </c>
      <c r="CJ18" s="4">
        <v>2</v>
      </c>
      <c r="CK18" s="4" t="s">
        <v>409</v>
      </c>
      <c r="CL18" t="s">
        <v>1076</v>
      </c>
    </row>
    <row r="19" spans="1:90" x14ac:dyDescent="0.35">
      <c r="A19" s="4">
        <v>33</v>
      </c>
      <c r="B19" s="4" t="s">
        <v>1094</v>
      </c>
      <c r="C19" s="4">
        <v>62</v>
      </c>
      <c r="D19" s="24">
        <v>-3.9352673900882702</v>
      </c>
      <c r="E19" s="24">
        <v>50.460043309614598</v>
      </c>
      <c r="F19" s="4">
        <v>11</v>
      </c>
      <c r="G19" s="9" t="s">
        <v>82</v>
      </c>
      <c r="H19" s="9" t="s">
        <v>82</v>
      </c>
      <c r="I19" s="9" t="str">
        <f t="shared" si="0"/>
        <v>PASS</v>
      </c>
      <c r="J19" s="4">
        <v>15</v>
      </c>
      <c r="K19" s="4">
        <v>100</v>
      </c>
      <c r="L19" s="9" t="str">
        <f t="shared" si="1"/>
        <v>FAIL</v>
      </c>
      <c r="M19" s="4">
        <v>0</v>
      </c>
      <c r="N19" s="4">
        <v>0</v>
      </c>
      <c r="O19" s="9" t="s">
        <v>668</v>
      </c>
      <c r="P19" s="4">
        <v>3</v>
      </c>
      <c r="Q19" s="4">
        <v>15</v>
      </c>
      <c r="R19" s="4">
        <v>0</v>
      </c>
      <c r="S19" s="4">
        <v>0</v>
      </c>
      <c r="T19" s="4">
        <f t="shared" si="2"/>
        <v>18</v>
      </c>
      <c r="U19" s="9" t="str">
        <f t="shared" si="3"/>
        <v>FAIL</v>
      </c>
      <c r="V19" s="9">
        <f t="shared" si="4"/>
        <v>18</v>
      </c>
      <c r="W19" s="9" t="str">
        <f t="shared" si="5"/>
        <v>FAIL</v>
      </c>
      <c r="X19" s="9" t="str">
        <f t="shared" si="6"/>
        <v>FAIL</v>
      </c>
      <c r="Y19" s="4">
        <v>65</v>
      </c>
      <c r="Z19" s="9" t="str">
        <f t="shared" si="7"/>
        <v>PASS</v>
      </c>
      <c r="AA19" s="4">
        <v>0</v>
      </c>
      <c r="AB19" s="4">
        <v>10</v>
      </c>
      <c r="AC19" s="4">
        <v>75</v>
      </c>
      <c r="AD19" s="4">
        <f t="shared" si="8"/>
        <v>85</v>
      </c>
      <c r="AE19" s="9" t="str">
        <f t="shared" si="9"/>
        <v>FAIL</v>
      </c>
      <c r="AF19" s="4">
        <v>85</v>
      </c>
      <c r="AG19" s="9" t="str">
        <f t="shared" si="10"/>
        <v>FAIL</v>
      </c>
      <c r="AH19" s="4">
        <v>15</v>
      </c>
      <c r="AI19" s="9" t="str">
        <f t="shared" si="11"/>
        <v>PASS</v>
      </c>
      <c r="AJ19" s="4">
        <v>0</v>
      </c>
      <c r="AK19" s="9" t="str">
        <f t="shared" si="12"/>
        <v>PASS</v>
      </c>
      <c r="AL19" s="4">
        <v>1</v>
      </c>
      <c r="AM19" s="9" t="str">
        <f t="shared" si="13"/>
        <v>PASS</v>
      </c>
      <c r="AN19" s="4">
        <v>0</v>
      </c>
      <c r="AO19" s="9" t="str">
        <f t="shared" si="14"/>
        <v>PASS</v>
      </c>
      <c r="AP19" s="4">
        <v>0</v>
      </c>
      <c r="AQ19" s="9" t="str">
        <f t="shared" si="15"/>
        <v>PASS</v>
      </c>
      <c r="AR19" s="4">
        <v>0</v>
      </c>
      <c r="AS19" s="9" t="str">
        <f t="shared" si="16"/>
        <v>PASS</v>
      </c>
      <c r="AT19" s="9"/>
      <c r="AU19" s="9"/>
      <c r="AV19" s="9"/>
      <c r="AW19" s="9"/>
      <c r="AX19" s="4">
        <v>0</v>
      </c>
      <c r="AY19" s="9" t="str">
        <f t="shared" si="17"/>
        <v>PASS</v>
      </c>
      <c r="AZ19" s="4">
        <v>0</v>
      </c>
      <c r="BA19" s="9" t="str">
        <f t="shared" si="18"/>
        <v>PASS</v>
      </c>
      <c r="BB19" s="4">
        <v>0</v>
      </c>
      <c r="BC19" s="9" t="str">
        <f t="shared" si="19"/>
        <v>PASS</v>
      </c>
      <c r="BD19" s="9"/>
      <c r="BE19" s="9"/>
      <c r="BF19" s="4">
        <v>0</v>
      </c>
      <c r="BH19" s="38">
        <f t="shared" si="20"/>
        <v>6</v>
      </c>
      <c r="BI19" s="9" t="str">
        <f t="shared" si="21"/>
        <v>FAIL</v>
      </c>
      <c r="BJ19" s="4">
        <v>7</v>
      </c>
      <c r="BK19" s="4">
        <v>0</v>
      </c>
      <c r="BL19" s="4">
        <v>0</v>
      </c>
      <c r="BM19" s="4">
        <v>0</v>
      </c>
      <c r="BN19" s="4">
        <v>0</v>
      </c>
      <c r="BO19" s="4">
        <v>0</v>
      </c>
      <c r="BP19" s="4">
        <v>40</v>
      </c>
      <c r="BQ19" s="4">
        <v>0</v>
      </c>
      <c r="BR19" s="4">
        <v>0</v>
      </c>
      <c r="BS19" s="4">
        <v>0</v>
      </c>
      <c r="BT19" s="4">
        <v>0</v>
      </c>
      <c r="BU19" s="4">
        <v>0</v>
      </c>
      <c r="BV19" s="4">
        <v>0</v>
      </c>
      <c r="BW19" s="4">
        <v>0</v>
      </c>
      <c r="BX19" s="4">
        <v>0</v>
      </c>
      <c r="BY19" s="4">
        <v>0</v>
      </c>
      <c r="BZ19" s="4">
        <v>0</v>
      </c>
      <c r="CA19" s="4">
        <v>0</v>
      </c>
      <c r="CB19" s="4">
        <v>7</v>
      </c>
      <c r="CC19" s="4">
        <v>7</v>
      </c>
      <c r="CD19" s="4">
        <v>10</v>
      </c>
      <c r="CE19" s="4">
        <v>9</v>
      </c>
      <c r="CF19" s="4" t="s">
        <v>86</v>
      </c>
      <c r="CG19" s="4" t="s">
        <v>86</v>
      </c>
      <c r="CH19" s="4">
        <v>100</v>
      </c>
      <c r="CI19" s="4" t="s">
        <v>82</v>
      </c>
      <c r="CJ19" s="4">
        <v>0</v>
      </c>
      <c r="CK19" s="4" t="s">
        <v>229</v>
      </c>
      <c r="CL19" s="135"/>
    </row>
    <row r="20" spans="1:90" x14ac:dyDescent="0.35">
      <c r="A20" s="4">
        <v>6</v>
      </c>
      <c r="B20" s="4" t="s">
        <v>1096</v>
      </c>
      <c r="C20" s="4">
        <v>62</v>
      </c>
      <c r="D20" s="24">
        <v>-3.9341808795487601</v>
      </c>
      <c r="E20" s="24">
        <v>50.453273708539797</v>
      </c>
      <c r="F20" s="4">
        <v>63</v>
      </c>
      <c r="G20" s="9" t="s">
        <v>86</v>
      </c>
      <c r="H20" s="9" t="s">
        <v>86</v>
      </c>
      <c r="I20" s="9" t="str">
        <f t="shared" si="0"/>
        <v>FAIL</v>
      </c>
      <c r="J20" s="4">
        <v>3</v>
      </c>
      <c r="K20" s="4">
        <v>80</v>
      </c>
      <c r="L20" s="9" t="str">
        <f t="shared" si="1"/>
        <v>FAIL</v>
      </c>
      <c r="M20" s="4">
        <v>0</v>
      </c>
      <c r="N20" s="4">
        <v>0</v>
      </c>
      <c r="O20" s="9" t="s">
        <v>668</v>
      </c>
      <c r="P20" s="4">
        <v>0</v>
      </c>
      <c r="Q20" s="4">
        <v>0</v>
      </c>
      <c r="R20" s="4">
        <v>3</v>
      </c>
      <c r="S20" s="4">
        <v>0</v>
      </c>
      <c r="T20" s="4">
        <f t="shared" si="2"/>
        <v>3</v>
      </c>
      <c r="U20" s="9" t="str">
        <f t="shared" si="3"/>
        <v>FAIL</v>
      </c>
      <c r="V20" s="9">
        <f t="shared" si="4"/>
        <v>0</v>
      </c>
      <c r="W20" s="9" t="str">
        <f t="shared" si="5"/>
        <v>FAIL</v>
      </c>
      <c r="X20" s="9" t="str">
        <f t="shared" si="6"/>
        <v>FAIL</v>
      </c>
      <c r="Y20" s="4">
        <v>89</v>
      </c>
      <c r="Z20" s="9" t="str">
        <f t="shared" si="7"/>
        <v>PASS</v>
      </c>
      <c r="AA20" s="4">
        <v>3</v>
      </c>
      <c r="AB20" s="4">
        <v>45</v>
      </c>
      <c r="AC20" s="4">
        <v>5</v>
      </c>
      <c r="AD20" s="4">
        <f t="shared" si="8"/>
        <v>53</v>
      </c>
      <c r="AE20" s="9" t="str">
        <f t="shared" si="9"/>
        <v>PASS</v>
      </c>
      <c r="AF20" s="4">
        <v>95</v>
      </c>
      <c r="AG20" s="9" t="str">
        <f t="shared" si="10"/>
        <v>FAIL</v>
      </c>
      <c r="AH20" s="4">
        <v>3</v>
      </c>
      <c r="AI20" s="9" t="str">
        <f t="shared" si="11"/>
        <v>PASS</v>
      </c>
      <c r="AJ20" s="4">
        <v>0</v>
      </c>
      <c r="AK20" s="9" t="str">
        <f t="shared" si="12"/>
        <v>PASS</v>
      </c>
      <c r="AL20" s="4">
        <v>0</v>
      </c>
      <c r="AM20" s="9" t="str">
        <f t="shared" si="13"/>
        <v>PASS</v>
      </c>
      <c r="AN20" s="4">
        <v>0</v>
      </c>
      <c r="AO20" s="9" t="str">
        <f t="shared" si="14"/>
        <v>PASS</v>
      </c>
      <c r="AP20" s="4">
        <v>0</v>
      </c>
      <c r="AQ20" s="9" t="str">
        <f t="shared" si="15"/>
        <v>PASS</v>
      </c>
      <c r="AR20" s="4">
        <v>0</v>
      </c>
      <c r="AS20" s="9" t="str">
        <f t="shared" si="16"/>
        <v>PASS</v>
      </c>
      <c r="AT20" s="9"/>
      <c r="AU20" s="9"/>
      <c r="AV20" s="9"/>
      <c r="AW20" s="9"/>
      <c r="AX20" s="4">
        <v>0</v>
      </c>
      <c r="AY20" s="9" t="str">
        <f t="shared" si="17"/>
        <v>PASS</v>
      </c>
      <c r="AZ20" s="4">
        <v>0</v>
      </c>
      <c r="BA20" s="9" t="str">
        <f t="shared" si="18"/>
        <v>PASS</v>
      </c>
      <c r="BB20" s="4">
        <v>0</v>
      </c>
      <c r="BC20" s="9" t="str">
        <f t="shared" si="19"/>
        <v>PASS</v>
      </c>
      <c r="BD20" s="9"/>
      <c r="BE20" s="9"/>
      <c r="BF20" s="4">
        <v>0</v>
      </c>
      <c r="BH20" s="38">
        <f t="shared" si="20"/>
        <v>6</v>
      </c>
      <c r="BI20" s="9" t="str">
        <f t="shared" si="21"/>
        <v>FAIL</v>
      </c>
      <c r="BJ20" s="4">
        <v>0</v>
      </c>
      <c r="BK20" s="4">
        <v>0</v>
      </c>
      <c r="BL20" s="4">
        <v>0</v>
      </c>
      <c r="BM20" s="4">
        <v>1</v>
      </c>
      <c r="BN20" s="4">
        <v>0</v>
      </c>
      <c r="BO20" s="4">
        <v>0</v>
      </c>
      <c r="BP20" s="4">
        <v>85</v>
      </c>
      <c r="BQ20" s="4">
        <v>0</v>
      </c>
      <c r="BR20" s="4">
        <v>0</v>
      </c>
      <c r="BS20" s="4">
        <v>0</v>
      </c>
      <c r="BT20" s="4">
        <v>0</v>
      </c>
      <c r="BU20" s="4">
        <v>0</v>
      </c>
      <c r="BV20" s="4">
        <v>0</v>
      </c>
      <c r="BW20" s="4">
        <v>3</v>
      </c>
      <c r="BX20" s="4">
        <v>0</v>
      </c>
      <c r="BY20" s="4">
        <v>0</v>
      </c>
      <c r="BZ20" s="4">
        <v>0</v>
      </c>
      <c r="CA20" s="4">
        <v>0</v>
      </c>
      <c r="CB20" s="4">
        <v>6</v>
      </c>
      <c r="CC20" s="4">
        <v>6</v>
      </c>
      <c r="CD20" s="4">
        <v>10</v>
      </c>
      <c r="CE20" s="4">
        <v>7</v>
      </c>
      <c r="CF20" s="4" t="s">
        <v>86</v>
      </c>
      <c r="CG20" s="4" t="s">
        <v>86</v>
      </c>
      <c r="CH20" s="4">
        <v>0</v>
      </c>
      <c r="CI20" s="4" t="s">
        <v>86</v>
      </c>
      <c r="CJ20" s="4">
        <v>0</v>
      </c>
      <c r="CK20" s="4" t="s">
        <v>229</v>
      </c>
      <c r="CL20" t="s">
        <v>1098</v>
      </c>
    </row>
    <row r="21" spans="1:90" x14ac:dyDescent="0.35">
      <c r="A21" s="4">
        <v>35</v>
      </c>
      <c r="B21" s="4" t="s">
        <v>1099</v>
      </c>
      <c r="C21" s="4">
        <v>62</v>
      </c>
      <c r="D21" s="24">
        <v>-3.9189469381435602</v>
      </c>
      <c r="E21" s="24">
        <v>50.446126351216698</v>
      </c>
      <c r="F21" s="4">
        <v>30</v>
      </c>
      <c r="G21" s="9" t="s">
        <v>82</v>
      </c>
      <c r="H21" s="9" t="s">
        <v>82</v>
      </c>
      <c r="I21" s="9" t="str">
        <f t="shared" si="0"/>
        <v>PASS</v>
      </c>
      <c r="J21" s="4">
        <v>30</v>
      </c>
      <c r="K21" s="4">
        <v>40</v>
      </c>
      <c r="L21" s="9" t="str">
        <f t="shared" si="1"/>
        <v>PASS</v>
      </c>
      <c r="M21" s="4">
        <v>0</v>
      </c>
      <c r="N21" s="4">
        <v>0</v>
      </c>
      <c r="O21" s="9" t="s">
        <v>668</v>
      </c>
      <c r="P21" s="4">
        <v>10</v>
      </c>
      <c r="Q21" s="4">
        <v>0</v>
      </c>
      <c r="R21" s="4">
        <v>30</v>
      </c>
      <c r="S21" s="4">
        <v>10</v>
      </c>
      <c r="T21" s="4">
        <f t="shared" si="2"/>
        <v>50</v>
      </c>
      <c r="U21" s="9" t="str">
        <f t="shared" si="3"/>
        <v>PASS</v>
      </c>
      <c r="V21" s="9">
        <f t="shared" si="4"/>
        <v>10</v>
      </c>
      <c r="W21" s="9" t="str">
        <f t="shared" si="5"/>
        <v>FAIL</v>
      </c>
      <c r="X21" s="9" t="str">
        <f t="shared" si="6"/>
        <v>FAIL</v>
      </c>
      <c r="Y21" s="4">
        <v>100</v>
      </c>
      <c r="Z21" s="9" t="str">
        <f t="shared" si="7"/>
        <v>PASS</v>
      </c>
      <c r="AA21" s="4">
        <v>0</v>
      </c>
      <c r="AB21" s="4">
        <v>5</v>
      </c>
      <c r="AC21" s="4">
        <v>40</v>
      </c>
      <c r="AD21" s="4">
        <f t="shared" si="8"/>
        <v>45</v>
      </c>
      <c r="AE21" s="9" t="str">
        <f t="shared" si="9"/>
        <v>PASS</v>
      </c>
      <c r="AF21" s="4">
        <v>80</v>
      </c>
      <c r="AG21" s="9" t="str">
        <f t="shared" si="10"/>
        <v>FAIL</v>
      </c>
      <c r="AH21" s="4">
        <v>30</v>
      </c>
      <c r="AI21" s="9" t="str">
        <f t="shared" si="11"/>
        <v>PASS</v>
      </c>
      <c r="AJ21" s="4">
        <v>0</v>
      </c>
      <c r="AK21" s="9" t="str">
        <f t="shared" si="12"/>
        <v>PASS</v>
      </c>
      <c r="AL21" s="4">
        <v>0</v>
      </c>
      <c r="AM21" s="9" t="str">
        <f t="shared" si="13"/>
        <v>PASS</v>
      </c>
      <c r="AN21" s="4">
        <v>0</v>
      </c>
      <c r="AO21" s="9" t="str">
        <f t="shared" si="14"/>
        <v>PASS</v>
      </c>
      <c r="AP21" s="4">
        <v>0</v>
      </c>
      <c r="AQ21" s="9" t="str">
        <f t="shared" si="15"/>
        <v>PASS</v>
      </c>
      <c r="AR21" s="4">
        <v>0</v>
      </c>
      <c r="AS21" s="9" t="str">
        <f t="shared" si="16"/>
        <v>PASS</v>
      </c>
      <c r="AT21" s="9"/>
      <c r="AU21" s="9"/>
      <c r="AV21" s="9"/>
      <c r="AW21" s="9"/>
      <c r="AX21" s="4">
        <v>0</v>
      </c>
      <c r="AY21" s="9" t="str">
        <f t="shared" si="17"/>
        <v>PASS</v>
      </c>
      <c r="AZ21" s="4">
        <v>0</v>
      </c>
      <c r="BA21" s="9" t="str">
        <f t="shared" si="18"/>
        <v>PASS</v>
      </c>
      <c r="BB21" s="4">
        <v>0</v>
      </c>
      <c r="BC21" s="9" t="str">
        <f t="shared" si="19"/>
        <v>PASS</v>
      </c>
      <c r="BD21" s="9"/>
      <c r="BE21" s="9"/>
      <c r="BF21" s="4">
        <v>0</v>
      </c>
      <c r="BH21" s="38">
        <f t="shared" si="20"/>
        <v>3</v>
      </c>
      <c r="BI21" s="9" t="str">
        <f t="shared" si="21"/>
        <v>FAIL</v>
      </c>
      <c r="BJ21" s="4">
        <v>15</v>
      </c>
      <c r="BK21" s="4">
        <v>0</v>
      </c>
      <c r="BL21" s="4">
        <v>0</v>
      </c>
      <c r="BM21" s="4">
        <v>0</v>
      </c>
      <c r="BN21" s="4">
        <v>0</v>
      </c>
      <c r="BO21" s="4">
        <v>0</v>
      </c>
      <c r="BP21" s="4">
        <v>35</v>
      </c>
      <c r="BQ21" s="4">
        <v>0</v>
      </c>
      <c r="BR21" s="4">
        <v>0</v>
      </c>
      <c r="BS21" s="4">
        <v>0</v>
      </c>
      <c r="BT21" s="4">
        <v>0</v>
      </c>
      <c r="BU21" s="4">
        <v>0</v>
      </c>
      <c r="BV21" s="4">
        <v>0</v>
      </c>
      <c r="BW21" s="4">
        <v>0</v>
      </c>
      <c r="BX21" s="4">
        <v>0</v>
      </c>
      <c r="BY21" s="4">
        <v>0</v>
      </c>
      <c r="BZ21" s="4">
        <v>0</v>
      </c>
      <c r="CA21" s="4">
        <v>0</v>
      </c>
      <c r="CB21" s="4">
        <v>5</v>
      </c>
      <c r="CC21" s="4">
        <v>10</v>
      </c>
      <c r="CD21" s="4">
        <v>12</v>
      </c>
      <c r="CE21" s="4">
        <v>10</v>
      </c>
      <c r="CF21" s="4" t="s">
        <v>86</v>
      </c>
      <c r="CG21" s="4" t="s">
        <v>86</v>
      </c>
      <c r="CH21" s="4">
        <v>0</v>
      </c>
      <c r="CI21" s="4" t="s">
        <v>86</v>
      </c>
      <c r="CJ21" s="4">
        <v>0</v>
      </c>
      <c r="CK21" s="4" t="s">
        <v>409</v>
      </c>
      <c r="CL21" t="s">
        <v>1101</v>
      </c>
    </row>
    <row r="22" spans="1:90" x14ac:dyDescent="0.35">
      <c r="A22" s="4">
        <v>36</v>
      </c>
      <c r="B22" s="4" t="s">
        <v>1118</v>
      </c>
      <c r="C22" s="4">
        <v>62</v>
      </c>
      <c r="D22" s="24">
        <v>-3.9194753774993201</v>
      </c>
      <c r="E22" s="24">
        <v>50.445433954206699</v>
      </c>
      <c r="F22" s="4">
        <v>27</v>
      </c>
      <c r="G22" s="9" t="s">
        <v>82</v>
      </c>
      <c r="H22" s="9" t="s">
        <v>82</v>
      </c>
      <c r="I22" s="9" t="str">
        <f t="shared" si="0"/>
        <v>PASS</v>
      </c>
      <c r="J22" s="4">
        <v>35</v>
      </c>
      <c r="K22" s="4">
        <v>70</v>
      </c>
      <c r="L22" s="9" t="str">
        <f t="shared" si="1"/>
        <v>FAIL</v>
      </c>
      <c r="M22" s="4">
        <v>0</v>
      </c>
      <c r="N22" s="4">
        <v>0</v>
      </c>
      <c r="O22" s="9" t="s">
        <v>668</v>
      </c>
      <c r="P22" s="4">
        <v>1</v>
      </c>
      <c r="Q22" s="4">
        <v>10</v>
      </c>
      <c r="R22" s="4">
        <v>20</v>
      </c>
      <c r="S22" s="4">
        <v>19</v>
      </c>
      <c r="T22" s="4">
        <f t="shared" si="2"/>
        <v>50</v>
      </c>
      <c r="U22" s="9" t="str">
        <f t="shared" si="3"/>
        <v>PASS</v>
      </c>
      <c r="V22" s="9">
        <f t="shared" si="4"/>
        <v>11</v>
      </c>
      <c r="W22" s="9" t="str">
        <f t="shared" si="5"/>
        <v>FAIL</v>
      </c>
      <c r="X22" s="9" t="str">
        <f t="shared" si="6"/>
        <v>FAIL</v>
      </c>
      <c r="Y22" s="4">
        <v>100</v>
      </c>
      <c r="Z22" s="9" t="str">
        <f t="shared" si="7"/>
        <v>PASS</v>
      </c>
      <c r="AA22" s="4">
        <v>0</v>
      </c>
      <c r="AB22" s="4">
        <v>5</v>
      </c>
      <c r="AC22" s="4">
        <v>60</v>
      </c>
      <c r="AD22" s="4">
        <f t="shared" si="8"/>
        <v>65</v>
      </c>
      <c r="AE22" s="9" t="str">
        <f t="shared" si="9"/>
        <v>PASS</v>
      </c>
      <c r="AF22" s="4">
        <v>60</v>
      </c>
      <c r="AG22" s="9" t="str">
        <f t="shared" si="10"/>
        <v>PASS</v>
      </c>
      <c r="AH22" s="4">
        <v>35</v>
      </c>
      <c r="AI22" s="9" t="str">
        <f t="shared" si="11"/>
        <v>PASS</v>
      </c>
      <c r="AJ22" s="4">
        <v>0</v>
      </c>
      <c r="AK22" s="9" t="str">
        <f t="shared" si="12"/>
        <v>PASS</v>
      </c>
      <c r="AL22" s="4">
        <v>1</v>
      </c>
      <c r="AM22" s="9" t="str">
        <f t="shared" si="13"/>
        <v>PASS</v>
      </c>
      <c r="AN22" s="4">
        <v>0</v>
      </c>
      <c r="AO22" s="9" t="str">
        <f t="shared" si="14"/>
        <v>PASS</v>
      </c>
      <c r="AP22" s="4">
        <v>0</v>
      </c>
      <c r="AQ22" s="9" t="str">
        <f t="shared" si="15"/>
        <v>PASS</v>
      </c>
      <c r="AR22" s="4">
        <v>0</v>
      </c>
      <c r="AS22" s="9" t="str">
        <f t="shared" si="16"/>
        <v>PASS</v>
      </c>
      <c r="AT22" s="9"/>
      <c r="AU22" s="9"/>
      <c r="AV22" s="9"/>
      <c r="AW22" s="9"/>
      <c r="AX22" s="4">
        <v>0</v>
      </c>
      <c r="AY22" s="9" t="str">
        <f t="shared" si="17"/>
        <v>PASS</v>
      </c>
      <c r="AZ22" s="4">
        <v>0</v>
      </c>
      <c r="BA22" s="9" t="str">
        <f t="shared" si="18"/>
        <v>PASS</v>
      </c>
      <c r="BB22" s="4">
        <v>0</v>
      </c>
      <c r="BC22" s="9" t="str">
        <f t="shared" si="19"/>
        <v>PASS</v>
      </c>
      <c r="BD22" s="9"/>
      <c r="BE22" s="9"/>
      <c r="BF22" s="4">
        <v>0</v>
      </c>
      <c r="BH22" s="38">
        <f t="shared" si="20"/>
        <v>3</v>
      </c>
      <c r="BI22" s="9" t="str">
        <f t="shared" si="21"/>
        <v>FAIL</v>
      </c>
      <c r="BJ22" s="4">
        <v>0</v>
      </c>
      <c r="BK22" s="4">
        <v>0</v>
      </c>
      <c r="BL22" s="4">
        <v>0</v>
      </c>
      <c r="BM22" s="4">
        <v>0</v>
      </c>
      <c r="BN22" s="4">
        <v>0</v>
      </c>
      <c r="BO22" s="4">
        <v>0</v>
      </c>
      <c r="BP22" s="4">
        <v>50</v>
      </c>
      <c r="BQ22" s="4">
        <v>0</v>
      </c>
      <c r="BR22" s="4">
        <v>0</v>
      </c>
      <c r="BS22" s="4">
        <v>0</v>
      </c>
      <c r="BT22" s="4">
        <v>0</v>
      </c>
      <c r="BU22" s="4">
        <v>0</v>
      </c>
      <c r="BV22" s="4">
        <v>0</v>
      </c>
      <c r="BW22" s="4">
        <v>0</v>
      </c>
      <c r="BX22" s="4">
        <v>0</v>
      </c>
      <c r="BY22" s="4">
        <v>0</v>
      </c>
      <c r="BZ22" s="4">
        <v>0</v>
      </c>
      <c r="CA22" s="4">
        <v>0</v>
      </c>
      <c r="CB22" s="4">
        <v>15</v>
      </c>
      <c r="CC22" s="4">
        <v>12</v>
      </c>
      <c r="CD22" s="4">
        <v>18</v>
      </c>
      <c r="CE22" s="4">
        <v>15</v>
      </c>
      <c r="CF22" s="4" t="s">
        <v>86</v>
      </c>
      <c r="CG22" s="4" t="s">
        <v>86</v>
      </c>
      <c r="CH22" s="4">
        <v>95</v>
      </c>
      <c r="CI22" s="4" t="s">
        <v>82</v>
      </c>
      <c r="CJ22" s="4">
        <v>0</v>
      </c>
      <c r="CK22" s="4" t="s">
        <v>409</v>
      </c>
      <c r="CL22" t="s">
        <v>1120</v>
      </c>
    </row>
    <row r="23" spans="1:90" x14ac:dyDescent="0.35">
      <c r="A23" s="4">
        <v>8</v>
      </c>
      <c r="B23" s="4" t="s">
        <v>1140</v>
      </c>
      <c r="C23" s="4">
        <v>62</v>
      </c>
      <c r="D23" s="24">
        <v>-3.92657783003812</v>
      </c>
      <c r="E23" s="24">
        <v>50.472286035569802</v>
      </c>
      <c r="F23" s="4">
        <v>24</v>
      </c>
      <c r="G23" s="9" t="s">
        <v>82</v>
      </c>
      <c r="H23" s="9" t="s">
        <v>82</v>
      </c>
      <c r="I23" s="9" t="str">
        <f t="shared" si="0"/>
        <v>PASS</v>
      </c>
      <c r="J23" s="4">
        <v>10</v>
      </c>
      <c r="K23" s="4">
        <v>100</v>
      </c>
      <c r="L23" s="9" t="str">
        <f t="shared" si="1"/>
        <v>FAIL</v>
      </c>
      <c r="M23" s="4">
        <v>2</v>
      </c>
      <c r="N23" s="4">
        <v>0</v>
      </c>
      <c r="O23" s="9" t="str">
        <f>IF(AND(M23&gt;0,N23&lt;66),"PASS","FAIL")</f>
        <v>PASS</v>
      </c>
      <c r="P23" s="4">
        <v>2</v>
      </c>
      <c r="Q23" s="4">
        <v>8</v>
      </c>
      <c r="R23" s="4">
        <v>1</v>
      </c>
      <c r="S23" s="4">
        <v>0</v>
      </c>
      <c r="T23" s="4">
        <f t="shared" si="2"/>
        <v>11</v>
      </c>
      <c r="U23" s="9" t="str">
        <f t="shared" si="3"/>
        <v>FAIL</v>
      </c>
      <c r="V23" s="9">
        <f t="shared" si="4"/>
        <v>10</v>
      </c>
      <c r="W23" s="9" t="str">
        <f t="shared" si="5"/>
        <v>FAIL</v>
      </c>
      <c r="X23" s="9" t="str">
        <f t="shared" si="6"/>
        <v>FAIL</v>
      </c>
      <c r="Y23" s="4">
        <v>29</v>
      </c>
      <c r="Z23" s="9" t="str">
        <f t="shared" si="7"/>
        <v>FAIL</v>
      </c>
      <c r="AA23" s="4">
        <v>0</v>
      </c>
      <c r="AB23" s="4">
        <v>60</v>
      </c>
      <c r="AC23" s="4">
        <v>40</v>
      </c>
      <c r="AD23" s="4">
        <f t="shared" si="8"/>
        <v>100</v>
      </c>
      <c r="AE23" s="9" t="str">
        <f t="shared" si="9"/>
        <v>FAIL</v>
      </c>
      <c r="AF23" s="4">
        <v>85</v>
      </c>
      <c r="AG23" s="9" t="str">
        <f t="shared" si="10"/>
        <v>FAIL</v>
      </c>
      <c r="AH23" s="4">
        <v>10</v>
      </c>
      <c r="AI23" s="9" t="str">
        <f t="shared" si="11"/>
        <v>PASS</v>
      </c>
      <c r="AJ23" s="4">
        <v>0</v>
      </c>
      <c r="AK23" s="9" t="str">
        <f t="shared" si="12"/>
        <v>PASS</v>
      </c>
      <c r="AL23" s="4">
        <v>4</v>
      </c>
      <c r="AM23" s="9" t="str">
        <f t="shared" si="13"/>
        <v>PASS</v>
      </c>
      <c r="AN23" s="4">
        <v>0</v>
      </c>
      <c r="AO23" s="9" t="str">
        <f t="shared" si="14"/>
        <v>PASS</v>
      </c>
      <c r="AP23" s="4">
        <v>0</v>
      </c>
      <c r="AQ23" s="9" t="str">
        <f t="shared" si="15"/>
        <v>PASS</v>
      </c>
      <c r="AR23" s="4">
        <v>0</v>
      </c>
      <c r="AS23" s="9" t="str">
        <f t="shared" si="16"/>
        <v>PASS</v>
      </c>
      <c r="AT23" s="9"/>
      <c r="AU23" s="9"/>
      <c r="AV23" s="9"/>
      <c r="AW23" s="9"/>
      <c r="AX23" s="4">
        <v>0</v>
      </c>
      <c r="AY23" s="9" t="str">
        <f t="shared" si="17"/>
        <v>PASS</v>
      </c>
      <c r="AZ23" s="4">
        <v>0</v>
      </c>
      <c r="BA23" s="9" t="str">
        <f t="shared" si="18"/>
        <v>PASS</v>
      </c>
      <c r="BB23" s="4">
        <v>3</v>
      </c>
      <c r="BC23" s="9" t="str">
        <f t="shared" si="19"/>
        <v>PASS</v>
      </c>
      <c r="BD23" s="9"/>
      <c r="BE23" s="9"/>
      <c r="BF23" s="4">
        <v>3</v>
      </c>
      <c r="BH23" s="38">
        <f t="shared" si="20"/>
        <v>7</v>
      </c>
      <c r="BI23" s="9" t="str">
        <f t="shared" si="21"/>
        <v>FAIL</v>
      </c>
      <c r="BJ23" s="4">
        <v>5</v>
      </c>
      <c r="BK23" s="4">
        <v>0</v>
      </c>
      <c r="BL23" s="4">
        <v>0</v>
      </c>
      <c r="BM23" s="4">
        <v>0</v>
      </c>
      <c r="BN23" s="4">
        <v>0</v>
      </c>
      <c r="BO23" s="4">
        <v>0</v>
      </c>
      <c r="BP23" s="4">
        <v>5</v>
      </c>
      <c r="BQ23" s="4">
        <v>0</v>
      </c>
      <c r="BR23" s="4">
        <v>0</v>
      </c>
      <c r="BS23" s="4">
        <v>0</v>
      </c>
      <c r="BT23" s="4">
        <v>8</v>
      </c>
      <c r="BU23" s="4">
        <v>0</v>
      </c>
      <c r="BV23" s="4">
        <v>0</v>
      </c>
      <c r="BW23" s="4">
        <v>0</v>
      </c>
      <c r="BX23" s="4">
        <v>0</v>
      </c>
      <c r="BY23" s="4">
        <v>0</v>
      </c>
      <c r="BZ23" s="4">
        <v>0</v>
      </c>
      <c r="CA23" s="4">
        <v>0</v>
      </c>
      <c r="CB23" s="4">
        <v>10</v>
      </c>
      <c r="CC23" s="4">
        <v>25</v>
      </c>
      <c r="CD23" s="4">
        <v>25</v>
      </c>
      <c r="CE23" s="4">
        <v>20</v>
      </c>
      <c r="CF23" s="4" t="s">
        <v>86</v>
      </c>
      <c r="CG23" s="4" t="s">
        <v>86</v>
      </c>
      <c r="CH23" s="4">
        <v>100</v>
      </c>
      <c r="CI23" s="4" t="s">
        <v>86</v>
      </c>
      <c r="CJ23" s="4">
        <v>0</v>
      </c>
      <c r="CK23" s="4" t="s">
        <v>229</v>
      </c>
      <c r="CL23" t="s">
        <v>1142</v>
      </c>
    </row>
    <row r="24" spans="1:90" x14ac:dyDescent="0.35">
      <c r="A24" s="4">
        <v>7</v>
      </c>
      <c r="B24" s="4" t="s">
        <v>1157</v>
      </c>
      <c r="C24" s="4">
        <v>62</v>
      </c>
      <c r="D24" s="24">
        <v>-3.9231172383909998</v>
      </c>
      <c r="E24" s="24">
        <v>50.470668220208097</v>
      </c>
      <c r="F24" s="4">
        <v>15</v>
      </c>
      <c r="G24" s="9" t="s">
        <v>82</v>
      </c>
      <c r="H24" s="9" t="s">
        <v>82</v>
      </c>
      <c r="I24" s="9" t="str">
        <f t="shared" si="0"/>
        <v>PASS</v>
      </c>
      <c r="J24" s="4">
        <v>30</v>
      </c>
      <c r="K24" s="4">
        <v>0</v>
      </c>
      <c r="L24" s="9" t="str">
        <f t="shared" si="1"/>
        <v>PASS</v>
      </c>
      <c r="M24" s="4">
        <v>30</v>
      </c>
      <c r="N24" s="4">
        <v>0</v>
      </c>
      <c r="O24" s="9" t="str">
        <f>IF(AND(M24&gt;0,N24&lt;66),"PASS","FAIL")</f>
        <v>PASS</v>
      </c>
      <c r="P24" s="4">
        <v>30</v>
      </c>
      <c r="Q24" s="4">
        <v>0</v>
      </c>
      <c r="R24" s="4">
        <v>0</v>
      </c>
      <c r="S24" s="4">
        <v>0</v>
      </c>
      <c r="T24" s="4">
        <f t="shared" si="2"/>
        <v>30</v>
      </c>
      <c r="U24" s="9" t="str">
        <f t="shared" si="3"/>
        <v>FAIL</v>
      </c>
      <c r="V24" s="9">
        <f t="shared" si="4"/>
        <v>30</v>
      </c>
      <c r="W24" s="9" t="str">
        <f t="shared" si="5"/>
        <v>PASS</v>
      </c>
      <c r="X24" s="9" t="str">
        <f t="shared" si="6"/>
        <v>FAIL</v>
      </c>
      <c r="Y24" s="4">
        <v>59</v>
      </c>
      <c r="Z24" s="9" t="str">
        <f t="shared" si="7"/>
        <v>PASS</v>
      </c>
      <c r="AA24" s="4">
        <v>0</v>
      </c>
      <c r="AB24" s="4">
        <v>8</v>
      </c>
      <c r="AC24" s="4">
        <v>85</v>
      </c>
      <c r="AD24" s="4">
        <f t="shared" si="8"/>
        <v>93</v>
      </c>
      <c r="AE24" s="9" t="str">
        <f t="shared" si="9"/>
        <v>FAIL</v>
      </c>
      <c r="AF24" s="4">
        <v>95</v>
      </c>
      <c r="AG24" s="9" t="str">
        <f t="shared" si="10"/>
        <v>FAIL</v>
      </c>
      <c r="AH24" s="4">
        <v>30</v>
      </c>
      <c r="AI24" s="9" t="str">
        <f t="shared" si="11"/>
        <v>PASS</v>
      </c>
      <c r="AJ24" s="4">
        <v>0</v>
      </c>
      <c r="AK24" s="9" t="str">
        <f t="shared" si="12"/>
        <v>PASS</v>
      </c>
      <c r="AL24" s="4">
        <v>0</v>
      </c>
      <c r="AM24" s="9" t="str">
        <f t="shared" si="13"/>
        <v>PASS</v>
      </c>
      <c r="AN24" s="4">
        <v>0</v>
      </c>
      <c r="AO24" s="9" t="str">
        <f t="shared" si="14"/>
        <v>PASS</v>
      </c>
      <c r="AP24" s="4">
        <v>0</v>
      </c>
      <c r="AQ24" s="9" t="str">
        <f t="shared" si="15"/>
        <v>PASS</v>
      </c>
      <c r="AR24" s="4">
        <v>0</v>
      </c>
      <c r="AS24" s="9" t="str">
        <f t="shared" si="16"/>
        <v>PASS</v>
      </c>
      <c r="AT24" s="9"/>
      <c r="AU24" s="9"/>
      <c r="AV24" s="9"/>
      <c r="AW24" s="9"/>
      <c r="AX24" s="4">
        <v>0</v>
      </c>
      <c r="AY24" s="9" t="str">
        <f t="shared" si="17"/>
        <v>PASS</v>
      </c>
      <c r="AZ24" s="4">
        <v>0</v>
      </c>
      <c r="BA24" s="9" t="str">
        <f t="shared" si="18"/>
        <v>PASS</v>
      </c>
      <c r="BB24" s="4">
        <v>0</v>
      </c>
      <c r="BC24" s="9" t="str">
        <f t="shared" si="19"/>
        <v>PASS</v>
      </c>
      <c r="BD24" s="9"/>
      <c r="BE24" s="9"/>
      <c r="BF24" s="4">
        <v>0</v>
      </c>
      <c r="BH24" s="38">
        <f t="shared" si="20"/>
        <v>4</v>
      </c>
      <c r="BI24" s="9" t="str">
        <f t="shared" si="21"/>
        <v>FAIL</v>
      </c>
      <c r="BJ24" s="4">
        <v>0</v>
      </c>
      <c r="BK24" s="4">
        <v>0</v>
      </c>
      <c r="BL24" s="4">
        <v>0</v>
      </c>
      <c r="BM24" s="4">
        <v>0</v>
      </c>
      <c r="BN24" s="4">
        <v>0</v>
      </c>
      <c r="BO24" s="4">
        <v>1</v>
      </c>
      <c r="BP24" s="4">
        <v>25</v>
      </c>
      <c r="BQ24" s="4">
        <v>0</v>
      </c>
      <c r="BR24" s="4">
        <v>0</v>
      </c>
      <c r="BS24" s="4">
        <v>0</v>
      </c>
      <c r="BT24" s="4">
        <v>3</v>
      </c>
      <c r="BU24" s="4">
        <v>0</v>
      </c>
      <c r="BV24" s="4">
        <v>0</v>
      </c>
      <c r="BW24" s="4">
        <v>0</v>
      </c>
      <c r="BX24" s="4">
        <v>0</v>
      </c>
      <c r="BY24" s="4">
        <v>0</v>
      </c>
      <c r="BZ24" s="4">
        <v>0</v>
      </c>
      <c r="CA24" s="4">
        <v>0</v>
      </c>
      <c r="CB24" s="4">
        <v>18</v>
      </c>
      <c r="CC24" s="4">
        <v>25</v>
      </c>
      <c r="CD24" s="4">
        <v>30</v>
      </c>
      <c r="CE24" s="4">
        <v>35</v>
      </c>
      <c r="CF24" s="4" t="s">
        <v>86</v>
      </c>
      <c r="CG24" s="4" t="s">
        <v>86</v>
      </c>
      <c r="CH24" s="4">
        <v>0</v>
      </c>
      <c r="CI24" s="4" t="s">
        <v>86</v>
      </c>
      <c r="CJ24" s="4">
        <v>0</v>
      </c>
      <c r="CK24" s="4" t="s">
        <v>229</v>
      </c>
      <c r="CL24" t="s">
        <v>1159</v>
      </c>
    </row>
    <row r="25" spans="1:90" x14ac:dyDescent="0.35">
      <c r="A25" s="4">
        <v>9</v>
      </c>
      <c r="B25" s="4" t="s">
        <v>1160</v>
      </c>
      <c r="C25" s="4">
        <v>62</v>
      </c>
      <c r="D25" s="24">
        <v>-3.9275948810432202</v>
      </c>
      <c r="E25" s="24">
        <v>50.473433454626502</v>
      </c>
      <c r="F25" s="4">
        <v>22</v>
      </c>
      <c r="G25" s="9" t="s">
        <v>82</v>
      </c>
      <c r="H25" s="9" t="s">
        <v>82</v>
      </c>
      <c r="I25" s="9" t="str">
        <f t="shared" si="0"/>
        <v>PASS</v>
      </c>
      <c r="J25" s="4">
        <v>12</v>
      </c>
      <c r="K25" s="4">
        <v>0</v>
      </c>
      <c r="L25" s="9" t="str">
        <f t="shared" si="1"/>
        <v>PASS</v>
      </c>
      <c r="M25" s="4">
        <v>10</v>
      </c>
      <c r="N25" s="4">
        <v>0</v>
      </c>
      <c r="O25" s="9" t="str">
        <f>IF(AND(M25&gt;0,N25&lt;66),"PASS","FAIL")</f>
        <v>PASS</v>
      </c>
      <c r="P25" s="4">
        <v>12</v>
      </c>
      <c r="Q25" s="4">
        <v>3</v>
      </c>
      <c r="R25" s="4">
        <v>0</v>
      </c>
      <c r="S25" s="4">
        <v>0</v>
      </c>
      <c r="T25" s="4">
        <f t="shared" si="2"/>
        <v>15</v>
      </c>
      <c r="U25" s="9" t="str">
        <f t="shared" si="3"/>
        <v>FAIL</v>
      </c>
      <c r="V25" s="9">
        <f t="shared" si="4"/>
        <v>15</v>
      </c>
      <c r="W25" s="9" t="str">
        <f t="shared" si="5"/>
        <v>FAIL</v>
      </c>
      <c r="X25" s="9" t="str">
        <f t="shared" si="6"/>
        <v>FAIL</v>
      </c>
      <c r="Y25" s="4">
        <v>21</v>
      </c>
      <c r="Z25" s="9" t="str">
        <f t="shared" si="7"/>
        <v>FAIL</v>
      </c>
      <c r="AA25" s="4">
        <v>8</v>
      </c>
      <c r="AB25" s="4">
        <v>25</v>
      </c>
      <c r="AC25" s="4">
        <v>75</v>
      </c>
      <c r="AD25" s="4">
        <f t="shared" si="8"/>
        <v>108</v>
      </c>
      <c r="AE25" s="9" t="str">
        <f t="shared" si="9"/>
        <v>FAIL</v>
      </c>
      <c r="AF25" s="4">
        <v>95</v>
      </c>
      <c r="AG25" s="9" t="str">
        <f t="shared" si="10"/>
        <v>FAIL</v>
      </c>
      <c r="AH25" s="4">
        <v>12</v>
      </c>
      <c r="AI25" s="9" t="str">
        <f t="shared" si="11"/>
        <v>PASS</v>
      </c>
      <c r="AJ25" s="4">
        <v>0</v>
      </c>
      <c r="AK25" s="9" t="str">
        <f t="shared" si="12"/>
        <v>PASS</v>
      </c>
      <c r="AL25" s="4">
        <v>1</v>
      </c>
      <c r="AM25" s="9" t="str">
        <f t="shared" si="13"/>
        <v>PASS</v>
      </c>
      <c r="AN25" s="4">
        <v>0</v>
      </c>
      <c r="AO25" s="9" t="str">
        <f t="shared" si="14"/>
        <v>PASS</v>
      </c>
      <c r="AP25" s="4">
        <v>0</v>
      </c>
      <c r="AQ25" s="9" t="str">
        <f t="shared" si="15"/>
        <v>PASS</v>
      </c>
      <c r="AR25" s="4">
        <v>0</v>
      </c>
      <c r="AS25" s="9" t="str">
        <f t="shared" si="16"/>
        <v>PASS</v>
      </c>
      <c r="AT25" s="9"/>
      <c r="AU25" s="9"/>
      <c r="AV25" s="9"/>
      <c r="AW25" s="9"/>
      <c r="AX25" s="4">
        <v>0</v>
      </c>
      <c r="AY25" s="9" t="str">
        <f t="shared" si="17"/>
        <v>PASS</v>
      </c>
      <c r="AZ25" s="4">
        <v>0</v>
      </c>
      <c r="BA25" s="9" t="str">
        <f t="shared" si="18"/>
        <v>PASS</v>
      </c>
      <c r="BB25" s="4">
        <v>0</v>
      </c>
      <c r="BC25" s="9" t="str">
        <f t="shared" si="19"/>
        <v>PASS</v>
      </c>
      <c r="BD25" s="9"/>
      <c r="BE25" s="9"/>
      <c r="BF25" s="4">
        <v>0</v>
      </c>
      <c r="BH25" s="38">
        <f t="shared" si="20"/>
        <v>6</v>
      </c>
      <c r="BI25" s="9" t="str">
        <f t="shared" si="21"/>
        <v>FAIL</v>
      </c>
      <c r="BJ25" s="4">
        <v>1</v>
      </c>
      <c r="BK25" s="4">
        <v>0</v>
      </c>
      <c r="BL25" s="4">
        <v>0</v>
      </c>
      <c r="BM25" s="4">
        <v>0</v>
      </c>
      <c r="BN25" s="4">
        <v>0</v>
      </c>
      <c r="BO25" s="4">
        <v>0</v>
      </c>
      <c r="BP25" s="4">
        <v>2</v>
      </c>
      <c r="BQ25" s="4">
        <v>0</v>
      </c>
      <c r="BR25" s="4">
        <v>0</v>
      </c>
      <c r="BS25" s="4">
        <v>0</v>
      </c>
      <c r="BT25" s="4">
        <v>3</v>
      </c>
      <c r="BU25" s="4">
        <v>0</v>
      </c>
      <c r="BV25" s="4">
        <v>0</v>
      </c>
      <c r="BW25" s="4">
        <v>8</v>
      </c>
      <c r="BX25" s="4">
        <v>0</v>
      </c>
      <c r="BY25" s="4">
        <v>0</v>
      </c>
      <c r="BZ25" s="4">
        <v>0</v>
      </c>
      <c r="CA25" s="4">
        <v>0</v>
      </c>
      <c r="CB25" s="4">
        <v>50</v>
      </c>
      <c r="CC25" s="4">
        <v>50</v>
      </c>
      <c r="CD25" s="4">
        <v>30</v>
      </c>
      <c r="CE25" s="4">
        <v>25</v>
      </c>
      <c r="CF25" s="4" t="s">
        <v>86</v>
      </c>
      <c r="CG25" s="4" t="s">
        <v>86</v>
      </c>
      <c r="CH25" s="4">
        <v>0</v>
      </c>
      <c r="CI25" s="4" t="s">
        <v>86</v>
      </c>
      <c r="CJ25" s="4">
        <v>100</v>
      </c>
      <c r="CK25" s="4" t="s">
        <v>229</v>
      </c>
      <c r="CL25" t="s">
        <v>1162</v>
      </c>
    </row>
    <row r="26" spans="1:90" x14ac:dyDescent="0.35">
      <c r="A26" s="4">
        <v>28</v>
      </c>
      <c r="B26" s="4" t="s">
        <v>1083</v>
      </c>
      <c r="C26" s="4">
        <v>63</v>
      </c>
      <c r="D26" s="24">
        <v>-3.89836735155298</v>
      </c>
      <c r="E26" s="24">
        <v>50.463775031846502</v>
      </c>
      <c r="F26" s="4">
        <v>25</v>
      </c>
      <c r="G26" s="9" t="s">
        <v>82</v>
      </c>
      <c r="H26" s="9" t="s">
        <v>82</v>
      </c>
      <c r="I26" s="9" t="str">
        <f t="shared" si="0"/>
        <v>PASS</v>
      </c>
      <c r="J26" s="4">
        <v>10</v>
      </c>
      <c r="K26" s="4">
        <v>0</v>
      </c>
      <c r="L26" s="9" t="str">
        <f t="shared" si="1"/>
        <v>PASS</v>
      </c>
      <c r="M26" s="4">
        <v>0</v>
      </c>
      <c r="N26" s="4">
        <v>0</v>
      </c>
      <c r="O26" s="9" t="s">
        <v>668</v>
      </c>
      <c r="P26" s="4">
        <v>1</v>
      </c>
      <c r="Q26" s="4">
        <v>7</v>
      </c>
      <c r="R26" s="4">
        <v>3</v>
      </c>
      <c r="S26" s="4">
        <v>0</v>
      </c>
      <c r="T26" s="4">
        <f t="shared" si="2"/>
        <v>11</v>
      </c>
      <c r="U26" s="9" t="str">
        <f t="shared" si="3"/>
        <v>FAIL</v>
      </c>
      <c r="V26" s="9">
        <f t="shared" si="4"/>
        <v>8</v>
      </c>
      <c r="W26" s="9" t="str">
        <f t="shared" si="5"/>
        <v>FAIL</v>
      </c>
      <c r="X26" s="9" t="str">
        <f t="shared" si="6"/>
        <v>FAIL</v>
      </c>
      <c r="Y26" s="4">
        <v>15</v>
      </c>
      <c r="Z26" s="9" t="str">
        <f t="shared" si="7"/>
        <v>FAIL</v>
      </c>
      <c r="AA26" s="4">
        <v>2</v>
      </c>
      <c r="AB26" s="4">
        <v>5</v>
      </c>
      <c r="AC26" s="4">
        <v>85</v>
      </c>
      <c r="AD26" s="4">
        <f t="shared" si="8"/>
        <v>92</v>
      </c>
      <c r="AE26" s="9" t="str">
        <f t="shared" si="9"/>
        <v>FAIL</v>
      </c>
      <c r="AF26" s="4">
        <v>90</v>
      </c>
      <c r="AG26" s="9" t="str">
        <f t="shared" si="10"/>
        <v>FAIL</v>
      </c>
      <c r="AH26" s="4">
        <v>10</v>
      </c>
      <c r="AI26" s="9" t="str">
        <f t="shared" si="11"/>
        <v>PASS</v>
      </c>
      <c r="AJ26" s="4">
        <v>0</v>
      </c>
      <c r="AK26" s="9" t="str">
        <f t="shared" si="12"/>
        <v>PASS</v>
      </c>
      <c r="AL26" s="4">
        <v>1</v>
      </c>
      <c r="AM26" s="9" t="str">
        <f t="shared" si="13"/>
        <v>PASS</v>
      </c>
      <c r="AN26" s="4">
        <v>0</v>
      </c>
      <c r="AO26" s="9" t="str">
        <f t="shared" si="14"/>
        <v>PASS</v>
      </c>
      <c r="AP26" s="4">
        <v>0</v>
      </c>
      <c r="AQ26" s="9" t="str">
        <f t="shared" si="15"/>
        <v>PASS</v>
      </c>
      <c r="AR26" s="4">
        <v>0</v>
      </c>
      <c r="AS26" s="9" t="str">
        <f t="shared" si="16"/>
        <v>PASS</v>
      </c>
      <c r="AT26" s="9"/>
      <c r="AU26" s="9"/>
      <c r="AV26" s="9"/>
      <c r="AW26" s="9"/>
      <c r="AX26" s="4">
        <v>0</v>
      </c>
      <c r="AY26" s="9" t="str">
        <f t="shared" si="17"/>
        <v>PASS</v>
      </c>
      <c r="AZ26" s="4">
        <v>0</v>
      </c>
      <c r="BA26" s="9" t="str">
        <f t="shared" si="18"/>
        <v>PASS</v>
      </c>
      <c r="BB26" s="4">
        <v>0</v>
      </c>
      <c r="BC26" s="9" t="str">
        <f t="shared" si="19"/>
        <v>PASS</v>
      </c>
      <c r="BD26" s="9"/>
      <c r="BE26" s="9"/>
      <c r="BF26" s="4">
        <v>0</v>
      </c>
      <c r="BH26" s="38">
        <f t="shared" si="20"/>
        <v>6</v>
      </c>
      <c r="BI26" s="9" t="str">
        <f t="shared" si="21"/>
        <v>FAIL</v>
      </c>
      <c r="BJ26" s="4">
        <v>0</v>
      </c>
      <c r="BK26" s="4">
        <v>0</v>
      </c>
      <c r="BL26" s="4">
        <v>0</v>
      </c>
      <c r="BM26" s="4">
        <v>0</v>
      </c>
      <c r="BN26" s="4">
        <v>0</v>
      </c>
      <c r="BO26" s="4">
        <v>0</v>
      </c>
      <c r="BP26" s="4">
        <v>4</v>
      </c>
      <c r="BQ26" s="4">
        <v>0</v>
      </c>
      <c r="BR26" s="4">
        <v>0</v>
      </c>
      <c r="BS26" s="4">
        <v>0</v>
      </c>
      <c r="BT26" s="4">
        <v>0</v>
      </c>
      <c r="BU26" s="4">
        <v>0</v>
      </c>
      <c r="BV26" s="4">
        <v>0</v>
      </c>
      <c r="BW26" s="4">
        <v>2</v>
      </c>
      <c r="BX26" s="4">
        <v>0</v>
      </c>
      <c r="BY26" s="4">
        <v>0</v>
      </c>
      <c r="BZ26" s="4">
        <v>0</v>
      </c>
      <c r="CA26" s="4">
        <v>0</v>
      </c>
      <c r="CB26" s="4">
        <v>35</v>
      </c>
      <c r="CC26" s="4">
        <v>25</v>
      </c>
      <c r="CD26" s="4">
        <v>25</v>
      </c>
      <c r="CE26" s="4">
        <v>20</v>
      </c>
      <c r="CF26" s="4" t="s">
        <v>86</v>
      </c>
      <c r="CG26" s="4" t="s">
        <v>86</v>
      </c>
      <c r="CH26" s="4">
        <v>0</v>
      </c>
      <c r="CI26" s="4" t="s">
        <v>86</v>
      </c>
      <c r="CJ26" s="4">
        <v>6</v>
      </c>
      <c r="CK26" s="4" t="s">
        <v>229</v>
      </c>
      <c r="CL26" t="s">
        <v>1085</v>
      </c>
    </row>
    <row r="27" spans="1:90" x14ac:dyDescent="0.35">
      <c r="A27" s="4">
        <v>3</v>
      </c>
      <c r="B27" s="4" t="s">
        <v>1086</v>
      </c>
      <c r="C27" s="4">
        <v>63</v>
      </c>
      <c r="D27" s="24">
        <v>-3.9023654357773001</v>
      </c>
      <c r="E27" s="24">
        <v>50.471858835136302</v>
      </c>
      <c r="F27" s="4">
        <v>50</v>
      </c>
      <c r="G27" s="36" t="s">
        <v>1087</v>
      </c>
      <c r="H27" s="9" t="s">
        <v>86</v>
      </c>
      <c r="I27" s="9" t="str">
        <f t="shared" si="0"/>
        <v>FAIL</v>
      </c>
      <c r="J27" s="4">
        <v>5</v>
      </c>
      <c r="K27" s="4">
        <v>0</v>
      </c>
      <c r="L27" s="9" t="str">
        <f t="shared" si="1"/>
        <v>PASS</v>
      </c>
      <c r="M27" s="4">
        <v>0</v>
      </c>
      <c r="N27" s="4">
        <v>0</v>
      </c>
      <c r="O27" s="9" t="s">
        <v>668</v>
      </c>
      <c r="P27" s="4">
        <v>0</v>
      </c>
      <c r="Q27" s="4">
        <v>0</v>
      </c>
      <c r="R27" s="4">
        <v>10</v>
      </c>
      <c r="S27" s="4">
        <v>0</v>
      </c>
      <c r="T27" s="4">
        <f t="shared" si="2"/>
        <v>10</v>
      </c>
      <c r="U27" s="9" t="str">
        <f t="shared" si="3"/>
        <v>FAIL</v>
      </c>
      <c r="V27" s="9">
        <f t="shared" si="4"/>
        <v>0</v>
      </c>
      <c r="W27" s="9" t="str">
        <f t="shared" si="5"/>
        <v>FAIL</v>
      </c>
      <c r="X27" s="9" t="str">
        <f t="shared" si="6"/>
        <v>FAIL</v>
      </c>
      <c r="Y27" s="4">
        <v>15</v>
      </c>
      <c r="Z27" s="9" t="str">
        <f t="shared" si="7"/>
        <v>FAIL</v>
      </c>
      <c r="AA27" s="4">
        <v>0</v>
      </c>
      <c r="AB27" s="4">
        <v>5</v>
      </c>
      <c r="AC27" s="4">
        <v>95</v>
      </c>
      <c r="AD27" s="4">
        <f t="shared" si="8"/>
        <v>100</v>
      </c>
      <c r="AE27" s="9" t="str">
        <f t="shared" si="9"/>
        <v>FAIL</v>
      </c>
      <c r="AF27" s="4">
        <v>95</v>
      </c>
      <c r="AG27" s="9" t="str">
        <f t="shared" si="10"/>
        <v>FAIL</v>
      </c>
      <c r="AH27" s="4">
        <v>5</v>
      </c>
      <c r="AI27" s="9" t="str">
        <f t="shared" si="11"/>
        <v>PASS</v>
      </c>
      <c r="AJ27" s="4">
        <v>0</v>
      </c>
      <c r="AK27" s="9" t="str">
        <f t="shared" si="12"/>
        <v>PASS</v>
      </c>
      <c r="AL27" s="4">
        <v>0</v>
      </c>
      <c r="AM27" s="9" t="str">
        <f t="shared" si="13"/>
        <v>PASS</v>
      </c>
      <c r="AN27" s="4">
        <v>0</v>
      </c>
      <c r="AO27" s="9" t="str">
        <f t="shared" si="14"/>
        <v>PASS</v>
      </c>
      <c r="AP27" s="4">
        <v>0</v>
      </c>
      <c r="AQ27" s="9" t="str">
        <f t="shared" si="15"/>
        <v>PASS</v>
      </c>
      <c r="AR27" s="4">
        <v>0</v>
      </c>
      <c r="AS27" s="9" t="str">
        <f t="shared" si="16"/>
        <v>PASS</v>
      </c>
      <c r="AT27" s="9"/>
      <c r="AU27" s="9"/>
      <c r="AV27" s="9"/>
      <c r="AW27" s="9"/>
      <c r="AX27" s="4">
        <v>0</v>
      </c>
      <c r="AY27" s="9" t="str">
        <f t="shared" si="17"/>
        <v>PASS</v>
      </c>
      <c r="AZ27" s="4">
        <v>0</v>
      </c>
      <c r="BA27" s="9" t="str">
        <f t="shared" si="18"/>
        <v>PASS</v>
      </c>
      <c r="BB27" s="4">
        <v>0</v>
      </c>
      <c r="BC27" s="9" t="str">
        <f t="shared" si="19"/>
        <v>PASS</v>
      </c>
      <c r="BD27" s="9"/>
      <c r="BE27" s="9"/>
      <c r="BF27" s="4">
        <v>0</v>
      </c>
      <c r="BH27" s="38">
        <f t="shared" si="20"/>
        <v>7</v>
      </c>
      <c r="BI27" s="9" t="str">
        <f t="shared" si="21"/>
        <v>FAIL</v>
      </c>
      <c r="BJ27" s="4">
        <v>0</v>
      </c>
      <c r="BK27" s="4">
        <v>0</v>
      </c>
      <c r="BL27" s="4">
        <v>0</v>
      </c>
      <c r="BM27" s="4">
        <v>0</v>
      </c>
      <c r="BN27" s="4">
        <v>0</v>
      </c>
      <c r="BO27" s="4">
        <v>0</v>
      </c>
      <c r="BP27" s="4">
        <v>5</v>
      </c>
      <c r="BQ27" s="4">
        <v>0</v>
      </c>
      <c r="BR27" s="4">
        <v>0</v>
      </c>
      <c r="BS27" s="4">
        <v>0</v>
      </c>
      <c r="BT27" s="4">
        <v>0</v>
      </c>
      <c r="BU27" s="4">
        <v>0</v>
      </c>
      <c r="BV27" s="4">
        <v>0</v>
      </c>
      <c r="BW27" s="4">
        <v>0</v>
      </c>
      <c r="BX27" s="4">
        <v>3</v>
      </c>
      <c r="BY27" s="4">
        <v>0</v>
      </c>
      <c r="BZ27" s="4">
        <v>0</v>
      </c>
      <c r="CA27" s="4">
        <v>0</v>
      </c>
      <c r="CB27" s="4">
        <v>40</v>
      </c>
      <c r="CC27" s="4">
        <v>40</v>
      </c>
      <c r="CD27" s="4">
        <v>40</v>
      </c>
      <c r="CE27" s="4">
        <v>40</v>
      </c>
      <c r="CF27" s="4" t="s">
        <v>86</v>
      </c>
      <c r="CG27" s="4" t="s">
        <v>86</v>
      </c>
      <c r="CH27" s="4">
        <v>0</v>
      </c>
      <c r="CI27" s="4" t="s">
        <v>86</v>
      </c>
      <c r="CJ27" s="4">
        <v>0</v>
      </c>
      <c r="CK27" s="4" t="s">
        <v>229</v>
      </c>
      <c r="CL27" t="s">
        <v>1089</v>
      </c>
    </row>
    <row r="28" spans="1:90" x14ac:dyDescent="0.35">
      <c r="A28" s="4">
        <v>2</v>
      </c>
      <c r="B28" s="4" t="s">
        <v>1090</v>
      </c>
      <c r="C28" s="4">
        <v>63</v>
      </c>
      <c r="D28" s="24">
        <v>-3.9086011182714802</v>
      </c>
      <c r="E28" s="24">
        <v>50.474655217899397</v>
      </c>
      <c r="F28" s="4">
        <v>32</v>
      </c>
      <c r="G28" s="9" t="s">
        <v>82</v>
      </c>
      <c r="H28" s="9" t="s">
        <v>86</v>
      </c>
      <c r="I28" s="9" t="str">
        <f t="shared" si="0"/>
        <v>FAIL</v>
      </c>
      <c r="J28" s="4">
        <v>10</v>
      </c>
      <c r="K28" s="4">
        <v>1</v>
      </c>
      <c r="L28" s="9" t="str">
        <f t="shared" si="1"/>
        <v>PASS</v>
      </c>
      <c r="M28" s="4">
        <v>0</v>
      </c>
      <c r="N28" s="4">
        <v>40</v>
      </c>
      <c r="O28" s="9" t="str">
        <f>IF(AND(N28&lt;66),"PASS","FAIL")</f>
        <v>PASS</v>
      </c>
      <c r="P28" s="4">
        <v>0</v>
      </c>
      <c r="Q28" s="4">
        <v>0</v>
      </c>
      <c r="R28" s="4">
        <v>10</v>
      </c>
      <c r="S28" s="4">
        <v>0</v>
      </c>
      <c r="T28" s="4">
        <f t="shared" si="2"/>
        <v>10</v>
      </c>
      <c r="U28" s="9" t="str">
        <f t="shared" si="3"/>
        <v>FAIL</v>
      </c>
      <c r="V28" s="9">
        <f t="shared" si="4"/>
        <v>0</v>
      </c>
      <c r="W28" s="9" t="str">
        <f t="shared" si="5"/>
        <v>FAIL</v>
      </c>
      <c r="X28" s="9" t="str">
        <f t="shared" si="6"/>
        <v>FAIL</v>
      </c>
      <c r="Y28" s="4">
        <v>60</v>
      </c>
      <c r="Z28" s="9" t="str">
        <f t="shared" si="7"/>
        <v>PASS</v>
      </c>
      <c r="AA28" s="4">
        <v>10</v>
      </c>
      <c r="AB28" s="4">
        <v>5</v>
      </c>
      <c r="AC28" s="4">
        <v>90</v>
      </c>
      <c r="AD28" s="4">
        <f t="shared" si="8"/>
        <v>105</v>
      </c>
      <c r="AE28" s="9" t="str">
        <f t="shared" si="9"/>
        <v>FAIL</v>
      </c>
      <c r="AF28" s="4">
        <v>5</v>
      </c>
      <c r="AG28" s="9" t="str">
        <f t="shared" si="10"/>
        <v>PASS</v>
      </c>
      <c r="AH28" s="4">
        <v>10</v>
      </c>
      <c r="AI28" s="9" t="str">
        <f t="shared" si="11"/>
        <v>PASS</v>
      </c>
      <c r="AJ28" s="4">
        <v>3</v>
      </c>
      <c r="AK28" s="9" t="str">
        <f t="shared" si="12"/>
        <v>PASS</v>
      </c>
      <c r="AL28" s="4">
        <v>0</v>
      </c>
      <c r="AM28" s="9" t="str">
        <f t="shared" si="13"/>
        <v>PASS</v>
      </c>
      <c r="AN28" s="4">
        <v>0</v>
      </c>
      <c r="AO28" s="9" t="str">
        <f t="shared" si="14"/>
        <v>PASS</v>
      </c>
      <c r="AP28" s="4">
        <v>0</v>
      </c>
      <c r="AQ28" s="9" t="str">
        <f t="shared" si="15"/>
        <v>PASS</v>
      </c>
      <c r="AR28" s="4">
        <v>0</v>
      </c>
      <c r="AS28" s="9" t="str">
        <f t="shared" si="16"/>
        <v>PASS</v>
      </c>
      <c r="AT28" s="9"/>
      <c r="AU28" s="9"/>
      <c r="AV28" s="9"/>
      <c r="AW28" s="9"/>
      <c r="AX28" s="4">
        <v>0</v>
      </c>
      <c r="AY28" s="9" t="str">
        <f t="shared" si="17"/>
        <v>PASS</v>
      </c>
      <c r="AZ28" s="4">
        <v>1</v>
      </c>
      <c r="BA28" s="9" t="str">
        <f t="shared" si="18"/>
        <v>PASS</v>
      </c>
      <c r="BB28" s="4">
        <v>1</v>
      </c>
      <c r="BC28" s="9" t="str">
        <f t="shared" si="19"/>
        <v>PASS</v>
      </c>
      <c r="BD28" s="9"/>
      <c r="BE28" s="9"/>
      <c r="BF28" s="4">
        <v>1</v>
      </c>
      <c r="BH28" s="38">
        <f t="shared" si="20"/>
        <v>5</v>
      </c>
      <c r="BI28" s="9" t="str">
        <f t="shared" si="21"/>
        <v>FAIL</v>
      </c>
      <c r="BJ28" s="4">
        <v>0</v>
      </c>
      <c r="BK28" s="4">
        <v>0</v>
      </c>
      <c r="BL28" s="4">
        <v>0</v>
      </c>
      <c r="BM28" s="4">
        <v>0</v>
      </c>
      <c r="BN28" s="4">
        <v>0</v>
      </c>
      <c r="BO28" s="4">
        <v>0</v>
      </c>
      <c r="BP28" s="4">
        <v>50</v>
      </c>
      <c r="BQ28" s="4">
        <v>0</v>
      </c>
      <c r="BR28" s="4">
        <v>0</v>
      </c>
      <c r="BS28" s="4">
        <v>0</v>
      </c>
      <c r="BT28" s="4">
        <v>0</v>
      </c>
      <c r="BU28" s="4">
        <v>0</v>
      </c>
      <c r="BV28" s="4">
        <v>0</v>
      </c>
      <c r="BW28" s="4">
        <v>10</v>
      </c>
      <c r="BX28" s="4">
        <v>15</v>
      </c>
      <c r="BY28" s="4">
        <v>0</v>
      </c>
      <c r="BZ28" s="4">
        <v>0</v>
      </c>
      <c r="CA28" s="4">
        <v>0</v>
      </c>
      <c r="CB28" s="4">
        <v>12</v>
      </c>
      <c r="CC28" s="4">
        <v>10</v>
      </c>
      <c r="CD28" s="4">
        <v>10</v>
      </c>
      <c r="CE28" s="4">
        <v>8</v>
      </c>
      <c r="CF28" s="4" t="s">
        <v>86</v>
      </c>
      <c r="CG28" s="4" t="s">
        <v>86</v>
      </c>
      <c r="CH28" s="4">
        <v>0</v>
      </c>
      <c r="CI28" s="4" t="s">
        <v>86</v>
      </c>
      <c r="CJ28" s="4">
        <v>0</v>
      </c>
      <c r="CK28" s="4" t="s">
        <v>229</v>
      </c>
      <c r="CL28" t="s">
        <v>84</v>
      </c>
    </row>
    <row r="29" spans="1:90" x14ac:dyDescent="0.35">
      <c r="A29" s="4">
        <v>5</v>
      </c>
      <c r="B29" s="4" t="s">
        <v>1092</v>
      </c>
      <c r="C29" s="4">
        <v>63</v>
      </c>
      <c r="D29" s="24">
        <v>-3.9221865496206898</v>
      </c>
      <c r="E29" s="24">
        <v>50.479596591445002</v>
      </c>
      <c r="F29" s="4">
        <v>15</v>
      </c>
      <c r="G29" s="9" t="s">
        <v>82</v>
      </c>
      <c r="H29" s="9" t="s">
        <v>86</v>
      </c>
      <c r="I29" s="9" t="str">
        <f t="shared" si="0"/>
        <v>FAIL</v>
      </c>
      <c r="J29" s="4">
        <v>10</v>
      </c>
      <c r="K29" s="4">
        <v>0</v>
      </c>
      <c r="L29" s="9" t="str">
        <f t="shared" si="1"/>
        <v>PASS</v>
      </c>
      <c r="M29" s="4">
        <v>0</v>
      </c>
      <c r="N29" s="4">
        <v>0</v>
      </c>
      <c r="O29" s="9" t="s">
        <v>668</v>
      </c>
      <c r="P29" s="4">
        <v>0</v>
      </c>
      <c r="Q29" s="4">
        <v>10</v>
      </c>
      <c r="R29" s="4">
        <v>1</v>
      </c>
      <c r="S29" s="4">
        <v>0</v>
      </c>
      <c r="T29" s="4">
        <f t="shared" si="2"/>
        <v>11</v>
      </c>
      <c r="U29" s="9" t="str">
        <f t="shared" si="3"/>
        <v>FAIL</v>
      </c>
      <c r="V29" s="9">
        <f t="shared" si="4"/>
        <v>10</v>
      </c>
      <c r="W29" s="9" t="str">
        <f t="shared" si="5"/>
        <v>FAIL</v>
      </c>
      <c r="X29" s="9" t="str">
        <f t="shared" si="6"/>
        <v>FAIL</v>
      </c>
      <c r="Y29" s="4">
        <v>41</v>
      </c>
      <c r="Z29" s="9" t="str">
        <f t="shared" si="7"/>
        <v>FAIL</v>
      </c>
      <c r="AA29" s="4">
        <v>0</v>
      </c>
      <c r="AB29" s="4">
        <v>15</v>
      </c>
      <c r="AC29" s="4">
        <v>90</v>
      </c>
      <c r="AD29" s="4">
        <f t="shared" si="8"/>
        <v>105</v>
      </c>
      <c r="AE29" s="9" t="str">
        <f t="shared" si="9"/>
        <v>FAIL</v>
      </c>
      <c r="AF29" s="4">
        <v>90</v>
      </c>
      <c r="AG29" s="9" t="str">
        <f t="shared" si="10"/>
        <v>FAIL</v>
      </c>
      <c r="AH29" s="4">
        <v>10</v>
      </c>
      <c r="AI29" s="9" t="str">
        <f t="shared" si="11"/>
        <v>PASS</v>
      </c>
      <c r="AJ29" s="4">
        <v>0</v>
      </c>
      <c r="AK29" s="9" t="str">
        <f t="shared" si="12"/>
        <v>PASS</v>
      </c>
      <c r="AL29" s="4">
        <v>0</v>
      </c>
      <c r="AM29" s="9" t="str">
        <f t="shared" si="13"/>
        <v>PASS</v>
      </c>
      <c r="AN29" s="4">
        <v>0</v>
      </c>
      <c r="AO29" s="9" t="str">
        <f t="shared" si="14"/>
        <v>PASS</v>
      </c>
      <c r="AP29" s="4">
        <v>0</v>
      </c>
      <c r="AQ29" s="9" t="str">
        <f t="shared" si="15"/>
        <v>PASS</v>
      </c>
      <c r="AR29" s="4">
        <v>0</v>
      </c>
      <c r="AS29" s="9" t="str">
        <f t="shared" si="16"/>
        <v>PASS</v>
      </c>
      <c r="AT29" s="9"/>
      <c r="AU29" s="9"/>
      <c r="AV29" s="9"/>
      <c r="AW29" s="9"/>
      <c r="AX29" s="4">
        <v>0</v>
      </c>
      <c r="AY29" s="9" t="str">
        <f t="shared" si="17"/>
        <v>PASS</v>
      </c>
      <c r="AZ29" s="4">
        <v>0</v>
      </c>
      <c r="BA29" s="9" t="str">
        <f t="shared" si="18"/>
        <v>PASS</v>
      </c>
      <c r="BB29" s="4">
        <v>0</v>
      </c>
      <c r="BC29" s="9" t="str">
        <f t="shared" si="19"/>
        <v>PASS</v>
      </c>
      <c r="BD29" s="9"/>
      <c r="BE29" s="9"/>
      <c r="BF29" s="4">
        <v>0</v>
      </c>
      <c r="BH29" s="38">
        <f t="shared" si="20"/>
        <v>7</v>
      </c>
      <c r="BI29" s="9" t="str">
        <f t="shared" si="21"/>
        <v>FAIL</v>
      </c>
      <c r="BJ29" s="4">
        <v>0</v>
      </c>
      <c r="BK29" s="4">
        <v>0</v>
      </c>
      <c r="BL29" s="4">
        <v>0</v>
      </c>
      <c r="BM29" s="4">
        <v>0</v>
      </c>
      <c r="BN29" s="4">
        <v>0</v>
      </c>
      <c r="BO29" s="4">
        <v>0</v>
      </c>
      <c r="BP29" s="4">
        <v>30</v>
      </c>
      <c r="BQ29" s="4">
        <v>0</v>
      </c>
      <c r="BR29" s="4">
        <v>0</v>
      </c>
      <c r="BS29" s="4">
        <v>0</v>
      </c>
      <c r="BT29" s="4">
        <v>0</v>
      </c>
      <c r="BU29" s="4">
        <v>0</v>
      </c>
      <c r="BV29" s="4">
        <v>0</v>
      </c>
      <c r="BW29" s="4">
        <v>0</v>
      </c>
      <c r="BX29" s="4">
        <v>0</v>
      </c>
      <c r="BY29" s="4">
        <v>0</v>
      </c>
      <c r="BZ29" s="4">
        <v>0</v>
      </c>
      <c r="CA29" s="4">
        <v>0</v>
      </c>
      <c r="CB29" s="4">
        <v>40</v>
      </c>
      <c r="CC29" s="4">
        <v>40</v>
      </c>
      <c r="CD29" s="4">
        <v>40</v>
      </c>
      <c r="CE29" s="4">
        <v>40</v>
      </c>
      <c r="CF29" s="4" t="s">
        <v>86</v>
      </c>
      <c r="CG29" s="4" t="s">
        <v>86</v>
      </c>
      <c r="CH29" s="4">
        <v>0</v>
      </c>
      <c r="CI29" s="4" t="s">
        <v>86</v>
      </c>
      <c r="CJ29" s="4">
        <v>10</v>
      </c>
      <c r="CK29" s="4" t="s">
        <v>229</v>
      </c>
      <c r="CL29" s="135"/>
    </row>
    <row r="30" spans="1:90" x14ac:dyDescent="0.35">
      <c r="A30" s="4">
        <v>30</v>
      </c>
      <c r="B30" s="4" t="s">
        <v>1134</v>
      </c>
      <c r="C30" s="49">
        <v>63</v>
      </c>
      <c r="D30" s="24">
        <v>-3.90039020665583</v>
      </c>
      <c r="E30" s="24">
        <v>50.4654740283192</v>
      </c>
      <c r="F30" s="4">
        <v>20</v>
      </c>
      <c r="G30" s="9" t="s">
        <v>82</v>
      </c>
      <c r="H30" s="9" t="s">
        <v>82</v>
      </c>
      <c r="I30" s="9" t="str">
        <f t="shared" si="0"/>
        <v>PASS</v>
      </c>
      <c r="J30" s="4">
        <v>4</v>
      </c>
      <c r="K30" s="4">
        <v>100</v>
      </c>
      <c r="L30" s="9" t="str">
        <f t="shared" si="1"/>
        <v>FAIL</v>
      </c>
      <c r="M30" s="4">
        <v>0</v>
      </c>
      <c r="N30" s="4">
        <v>0</v>
      </c>
      <c r="O30" s="9" t="s">
        <v>668</v>
      </c>
      <c r="P30" s="4">
        <v>0</v>
      </c>
      <c r="Q30" s="4">
        <v>0</v>
      </c>
      <c r="R30" s="4">
        <v>4</v>
      </c>
      <c r="S30" s="4">
        <v>0</v>
      </c>
      <c r="T30" s="4">
        <f t="shared" si="2"/>
        <v>4</v>
      </c>
      <c r="U30" s="9" t="str">
        <f t="shared" si="3"/>
        <v>FAIL</v>
      </c>
      <c r="V30" s="9">
        <f t="shared" si="4"/>
        <v>0</v>
      </c>
      <c r="W30" s="9" t="str">
        <f t="shared" si="5"/>
        <v>FAIL</v>
      </c>
      <c r="X30" s="9" t="str">
        <f t="shared" si="6"/>
        <v>FAIL</v>
      </c>
      <c r="Y30" s="4">
        <v>6</v>
      </c>
      <c r="Z30" s="9" t="str">
        <f t="shared" si="7"/>
        <v>FAIL</v>
      </c>
      <c r="AA30" s="4">
        <v>6</v>
      </c>
      <c r="AB30" s="4">
        <v>5</v>
      </c>
      <c r="AC30" s="4">
        <v>95</v>
      </c>
      <c r="AD30" s="4">
        <f t="shared" si="8"/>
        <v>106</v>
      </c>
      <c r="AE30" s="9" t="str">
        <f t="shared" si="9"/>
        <v>FAIL</v>
      </c>
      <c r="AF30" s="4">
        <v>100</v>
      </c>
      <c r="AG30" s="9" t="str">
        <f t="shared" si="10"/>
        <v>FAIL</v>
      </c>
      <c r="AH30" s="4">
        <v>4</v>
      </c>
      <c r="AI30" s="9" t="str">
        <f t="shared" si="11"/>
        <v>PASS</v>
      </c>
      <c r="AJ30" s="4">
        <v>0</v>
      </c>
      <c r="AK30" s="9" t="str">
        <f t="shared" si="12"/>
        <v>PASS</v>
      </c>
      <c r="AL30" s="4">
        <v>1</v>
      </c>
      <c r="AM30" s="9" t="str">
        <f t="shared" si="13"/>
        <v>PASS</v>
      </c>
      <c r="AN30" s="4">
        <v>0</v>
      </c>
      <c r="AO30" s="9" t="str">
        <f t="shared" si="14"/>
        <v>PASS</v>
      </c>
      <c r="AP30" s="4">
        <v>0</v>
      </c>
      <c r="AQ30" s="9" t="str">
        <f t="shared" si="15"/>
        <v>PASS</v>
      </c>
      <c r="AR30" s="4">
        <v>0</v>
      </c>
      <c r="AS30" s="9" t="str">
        <f t="shared" si="16"/>
        <v>PASS</v>
      </c>
      <c r="AT30" s="9"/>
      <c r="AU30" s="9"/>
      <c r="AV30" s="9"/>
      <c r="AW30" s="9"/>
      <c r="AX30" s="4">
        <v>0</v>
      </c>
      <c r="AY30" s="9" t="str">
        <f t="shared" si="17"/>
        <v>PASS</v>
      </c>
      <c r="AZ30" s="4">
        <v>0</v>
      </c>
      <c r="BA30" s="9" t="str">
        <f t="shared" si="18"/>
        <v>PASS</v>
      </c>
      <c r="BB30" s="4">
        <v>0</v>
      </c>
      <c r="BC30" s="9" t="str">
        <f t="shared" si="19"/>
        <v>PASS</v>
      </c>
      <c r="BD30" s="9"/>
      <c r="BE30" s="9"/>
      <c r="BF30" s="4">
        <v>0</v>
      </c>
      <c r="BH30" s="38">
        <f t="shared" si="20"/>
        <v>7</v>
      </c>
      <c r="BI30" s="9" t="str">
        <f t="shared" si="21"/>
        <v>FAIL</v>
      </c>
      <c r="BJ30" s="4">
        <v>1</v>
      </c>
      <c r="BK30" s="4">
        <v>0</v>
      </c>
      <c r="BL30" s="4">
        <v>0</v>
      </c>
      <c r="BM30" s="4">
        <v>0</v>
      </c>
      <c r="BN30" s="4">
        <v>0</v>
      </c>
      <c r="BO30" s="4">
        <v>0</v>
      </c>
      <c r="BP30" s="4">
        <v>1</v>
      </c>
      <c r="BQ30" s="4">
        <v>0</v>
      </c>
      <c r="BR30" s="4">
        <v>0</v>
      </c>
      <c r="BS30" s="4">
        <v>0</v>
      </c>
      <c r="BT30" s="4">
        <v>0</v>
      </c>
      <c r="BU30" s="4">
        <v>0</v>
      </c>
      <c r="BV30" s="4">
        <v>0</v>
      </c>
      <c r="BW30" s="4">
        <v>6</v>
      </c>
      <c r="BX30" s="4">
        <v>0</v>
      </c>
      <c r="BY30" s="4">
        <v>0</v>
      </c>
      <c r="BZ30" s="4">
        <v>0</v>
      </c>
      <c r="CA30" s="4">
        <v>0</v>
      </c>
      <c r="CB30" s="4">
        <v>30</v>
      </c>
      <c r="CC30" s="4">
        <v>15</v>
      </c>
      <c r="CD30" s="4">
        <v>30</v>
      </c>
      <c r="CE30" s="4">
        <v>22</v>
      </c>
      <c r="CF30" s="4" t="s">
        <v>86</v>
      </c>
      <c r="CG30" s="4" t="s">
        <v>86</v>
      </c>
      <c r="CH30" s="4">
        <v>0</v>
      </c>
      <c r="CI30" s="4" t="s">
        <v>86</v>
      </c>
      <c r="CJ30" s="4">
        <v>0</v>
      </c>
      <c r="CK30" s="4" t="s">
        <v>229</v>
      </c>
      <c r="CL30" t="s">
        <v>1136</v>
      </c>
    </row>
    <row r="31" spans="1:90" x14ac:dyDescent="0.35">
      <c r="A31" s="4">
        <v>22</v>
      </c>
      <c r="B31" s="4" t="s">
        <v>579</v>
      </c>
      <c r="C31" s="4">
        <v>65</v>
      </c>
      <c r="D31" s="24">
        <v>-3.8629068488874401</v>
      </c>
      <c r="E31" s="24">
        <v>50.494096729454597</v>
      </c>
      <c r="F31" s="4">
        <v>27</v>
      </c>
      <c r="G31" s="9" t="s">
        <v>82</v>
      </c>
      <c r="H31" s="9" t="s">
        <v>82</v>
      </c>
      <c r="I31" s="9" t="str">
        <f t="shared" si="0"/>
        <v>PASS</v>
      </c>
      <c r="J31" s="4">
        <v>5</v>
      </c>
      <c r="K31" s="4">
        <v>0</v>
      </c>
      <c r="L31" s="9" t="str">
        <f t="shared" si="1"/>
        <v>PASS</v>
      </c>
      <c r="M31" s="4">
        <v>0</v>
      </c>
      <c r="N31" s="4">
        <v>0</v>
      </c>
      <c r="O31" s="9" t="s">
        <v>668</v>
      </c>
      <c r="P31" s="4">
        <v>5</v>
      </c>
      <c r="Q31" s="4">
        <v>0</v>
      </c>
      <c r="R31" s="4">
        <v>0</v>
      </c>
      <c r="S31" s="4">
        <v>15</v>
      </c>
      <c r="T31" s="4">
        <f t="shared" si="2"/>
        <v>20</v>
      </c>
      <c r="U31" s="9" t="str">
        <f t="shared" si="3"/>
        <v>FAIL</v>
      </c>
      <c r="V31" s="9">
        <f t="shared" si="4"/>
        <v>5</v>
      </c>
      <c r="W31" s="9" t="str">
        <f t="shared" si="5"/>
        <v>FAIL</v>
      </c>
      <c r="X31" s="9" t="str">
        <f t="shared" si="6"/>
        <v>FAIL</v>
      </c>
      <c r="Y31" s="4">
        <v>61</v>
      </c>
      <c r="Z31" s="9" t="str">
        <f t="shared" si="7"/>
        <v>PASS</v>
      </c>
      <c r="AA31" s="4">
        <v>0</v>
      </c>
      <c r="AB31" s="4">
        <v>27</v>
      </c>
      <c r="AC31" s="4">
        <v>15</v>
      </c>
      <c r="AD31" s="4">
        <f t="shared" si="8"/>
        <v>42</v>
      </c>
      <c r="AE31" s="9" t="str">
        <f t="shared" si="9"/>
        <v>PASS</v>
      </c>
      <c r="AF31" s="4">
        <v>40</v>
      </c>
      <c r="AG31" s="9" t="str">
        <f t="shared" si="10"/>
        <v>PASS</v>
      </c>
      <c r="AH31" s="4">
        <v>5</v>
      </c>
      <c r="AI31" s="9" t="str">
        <f t="shared" si="11"/>
        <v>PASS</v>
      </c>
      <c r="AJ31" s="4">
        <v>0</v>
      </c>
      <c r="AK31" s="9" t="str">
        <f t="shared" si="12"/>
        <v>PASS</v>
      </c>
      <c r="AL31" s="4">
        <v>0</v>
      </c>
      <c r="AM31" s="9" t="str">
        <f t="shared" si="13"/>
        <v>PASS</v>
      </c>
      <c r="AN31" s="4">
        <v>10</v>
      </c>
      <c r="AO31" s="9" t="str">
        <f t="shared" si="14"/>
        <v>FAIL</v>
      </c>
      <c r="AP31" s="4">
        <v>50</v>
      </c>
      <c r="AQ31" s="9" t="str">
        <f t="shared" si="15"/>
        <v>FAIL</v>
      </c>
      <c r="AR31" s="4">
        <v>0</v>
      </c>
      <c r="AS31" s="9" t="str">
        <f t="shared" si="16"/>
        <v>PASS</v>
      </c>
      <c r="AT31" s="9"/>
      <c r="AU31" s="9"/>
      <c r="AV31" s="9"/>
      <c r="AW31" s="9"/>
      <c r="AX31" s="4">
        <v>0</v>
      </c>
      <c r="AY31" s="9" t="str">
        <f t="shared" si="17"/>
        <v>PASS</v>
      </c>
      <c r="AZ31" s="4">
        <v>4</v>
      </c>
      <c r="BA31" s="9" t="str">
        <f t="shared" si="18"/>
        <v>PASS</v>
      </c>
      <c r="BB31" s="4">
        <v>3</v>
      </c>
      <c r="BC31" s="9" t="str">
        <f t="shared" si="19"/>
        <v>PASS</v>
      </c>
      <c r="BD31" s="9"/>
      <c r="BE31" s="9"/>
      <c r="BF31" s="4">
        <v>2</v>
      </c>
      <c r="BH31" s="38">
        <f t="shared" si="20"/>
        <v>5</v>
      </c>
      <c r="BI31" s="9" t="str">
        <f t="shared" si="21"/>
        <v>FAIL</v>
      </c>
      <c r="BJ31" s="4">
        <v>1</v>
      </c>
      <c r="BK31" s="4">
        <v>0</v>
      </c>
      <c r="BL31" s="4">
        <v>0</v>
      </c>
      <c r="BM31" s="4">
        <v>0</v>
      </c>
      <c r="BN31" s="4">
        <v>0</v>
      </c>
      <c r="BO31" s="4">
        <v>0</v>
      </c>
      <c r="BP31" s="4">
        <v>15</v>
      </c>
      <c r="BQ31" s="4">
        <v>0</v>
      </c>
      <c r="BR31" s="4">
        <v>0</v>
      </c>
      <c r="BS31" s="4">
        <v>0</v>
      </c>
      <c r="BT31" s="4">
        <v>0</v>
      </c>
      <c r="BU31" s="4">
        <v>0</v>
      </c>
      <c r="BV31" s="4">
        <v>25</v>
      </c>
      <c r="BW31" s="4">
        <v>0</v>
      </c>
      <c r="BX31" s="4">
        <v>0</v>
      </c>
      <c r="BY31" s="4">
        <v>0</v>
      </c>
      <c r="BZ31" s="4">
        <v>0</v>
      </c>
      <c r="CA31" s="4">
        <v>0</v>
      </c>
      <c r="CB31" s="4">
        <v>22</v>
      </c>
      <c r="CC31" s="4">
        <v>18</v>
      </c>
      <c r="CD31" s="4">
        <v>15</v>
      </c>
      <c r="CE31" s="4">
        <v>18</v>
      </c>
      <c r="CF31" s="4" t="s">
        <v>86</v>
      </c>
      <c r="CG31" s="4" t="s">
        <v>86</v>
      </c>
      <c r="CH31" s="4">
        <v>0</v>
      </c>
      <c r="CI31" s="4" t="s">
        <v>86</v>
      </c>
      <c r="CJ31" s="4">
        <v>0</v>
      </c>
      <c r="CK31" s="4" t="s">
        <v>229</v>
      </c>
      <c r="CL31" t="s">
        <v>1150</v>
      </c>
    </row>
    <row r="32" spans="1:90" x14ac:dyDescent="0.35">
      <c r="A32" s="4">
        <v>17</v>
      </c>
      <c r="B32" s="4" t="s">
        <v>1151</v>
      </c>
      <c r="C32" s="4">
        <v>65</v>
      </c>
      <c r="D32" s="24">
        <v>-3.8684221067782798</v>
      </c>
      <c r="E32" s="24">
        <v>50.499494365718498</v>
      </c>
      <c r="F32" s="4">
        <v>24</v>
      </c>
      <c r="G32" s="9" t="s">
        <v>82</v>
      </c>
      <c r="H32" s="9" t="s">
        <v>82</v>
      </c>
      <c r="I32" s="9" t="str">
        <f t="shared" si="0"/>
        <v>PASS</v>
      </c>
      <c r="J32" s="4">
        <v>4</v>
      </c>
      <c r="K32" s="4">
        <v>0</v>
      </c>
      <c r="L32" s="9" t="str">
        <f t="shared" si="1"/>
        <v>PASS</v>
      </c>
      <c r="M32" s="4">
        <v>1</v>
      </c>
      <c r="N32" s="4">
        <v>0</v>
      </c>
      <c r="O32" s="9" t="str">
        <f>IF(AND(M32&gt;0,N32&lt;66),"PASS","FAIL")</f>
        <v>PASS</v>
      </c>
      <c r="P32" s="4">
        <v>4</v>
      </c>
      <c r="Q32" s="4">
        <v>0</v>
      </c>
      <c r="R32" s="4">
        <v>1</v>
      </c>
      <c r="S32" s="4">
        <v>76</v>
      </c>
      <c r="T32" s="4">
        <f t="shared" si="2"/>
        <v>81</v>
      </c>
      <c r="U32" s="9" t="str">
        <f t="shared" si="3"/>
        <v>PASS</v>
      </c>
      <c r="V32" s="9">
        <f t="shared" si="4"/>
        <v>4</v>
      </c>
      <c r="W32" s="9" t="str">
        <f t="shared" si="5"/>
        <v>FAIL</v>
      </c>
      <c r="X32" s="9" t="str">
        <f t="shared" si="6"/>
        <v>FAIL</v>
      </c>
      <c r="Y32" s="4">
        <v>100</v>
      </c>
      <c r="Z32" s="9" t="str">
        <f t="shared" si="7"/>
        <v>PASS</v>
      </c>
      <c r="AA32" s="4">
        <v>0</v>
      </c>
      <c r="AB32" s="4">
        <v>10</v>
      </c>
      <c r="AC32" s="4">
        <v>45</v>
      </c>
      <c r="AD32" s="4">
        <f t="shared" si="8"/>
        <v>55</v>
      </c>
      <c r="AE32" s="9" t="str">
        <f t="shared" si="9"/>
        <v>PASS</v>
      </c>
      <c r="AF32" s="4">
        <v>50</v>
      </c>
      <c r="AG32" s="9" t="str">
        <f t="shared" si="10"/>
        <v>PASS</v>
      </c>
      <c r="AH32" s="4">
        <v>4</v>
      </c>
      <c r="AI32" s="9" t="str">
        <f t="shared" si="11"/>
        <v>PASS</v>
      </c>
      <c r="AJ32" s="4">
        <v>0</v>
      </c>
      <c r="AK32" s="9" t="str">
        <f t="shared" si="12"/>
        <v>PASS</v>
      </c>
      <c r="AL32" s="4">
        <v>8</v>
      </c>
      <c r="AM32" s="9" t="str">
        <f t="shared" si="13"/>
        <v>PASS</v>
      </c>
      <c r="AN32" s="4">
        <v>3</v>
      </c>
      <c r="AO32" s="9" t="str">
        <f t="shared" si="14"/>
        <v>PASS</v>
      </c>
      <c r="AP32" s="4">
        <v>5</v>
      </c>
      <c r="AQ32" s="9" t="str">
        <f t="shared" si="15"/>
        <v>PASS</v>
      </c>
      <c r="AR32" s="4">
        <v>0</v>
      </c>
      <c r="AS32" s="9" t="str">
        <f t="shared" si="16"/>
        <v>PASS</v>
      </c>
      <c r="AT32" s="9"/>
      <c r="AU32" s="9"/>
      <c r="AV32" s="9"/>
      <c r="AW32" s="9"/>
      <c r="AX32" s="4">
        <v>0</v>
      </c>
      <c r="AY32" s="9" t="str">
        <f t="shared" si="17"/>
        <v>PASS</v>
      </c>
      <c r="AZ32" s="4">
        <v>0</v>
      </c>
      <c r="BA32" s="9" t="str">
        <f t="shared" si="18"/>
        <v>PASS</v>
      </c>
      <c r="BB32" s="4">
        <v>2</v>
      </c>
      <c r="BC32" s="9" t="str">
        <f t="shared" si="19"/>
        <v>PASS</v>
      </c>
      <c r="BD32" s="9"/>
      <c r="BE32" s="9"/>
      <c r="BF32" s="4">
        <v>1</v>
      </c>
      <c r="BH32" s="38">
        <f t="shared" si="20"/>
        <v>2</v>
      </c>
      <c r="BI32" s="9" t="str">
        <f t="shared" si="21"/>
        <v>FAIL</v>
      </c>
      <c r="BJ32" s="4">
        <v>4</v>
      </c>
      <c r="BK32" s="4">
        <v>0</v>
      </c>
      <c r="BL32" s="4">
        <v>0</v>
      </c>
      <c r="BM32" s="4">
        <v>15</v>
      </c>
      <c r="BN32" s="4">
        <v>0</v>
      </c>
      <c r="BO32" s="4">
        <v>0</v>
      </c>
      <c r="BP32" s="4">
        <v>0</v>
      </c>
      <c r="BQ32" s="4">
        <v>0</v>
      </c>
      <c r="BR32" s="4">
        <v>0</v>
      </c>
      <c r="BS32" s="4">
        <v>0</v>
      </c>
      <c r="BT32" s="4">
        <v>0</v>
      </c>
      <c r="BU32" s="4">
        <v>0</v>
      </c>
      <c r="BV32" s="4">
        <v>0</v>
      </c>
      <c r="BW32" s="4">
        <v>0</v>
      </c>
      <c r="BX32" s="4">
        <v>3</v>
      </c>
      <c r="BY32" s="4">
        <v>0</v>
      </c>
      <c r="BZ32" s="4">
        <v>0</v>
      </c>
      <c r="CA32" s="4">
        <v>0</v>
      </c>
      <c r="CB32" s="4">
        <v>15</v>
      </c>
      <c r="CC32" s="4">
        <v>10</v>
      </c>
      <c r="CD32" s="4">
        <v>20</v>
      </c>
      <c r="CE32" s="4">
        <v>30</v>
      </c>
      <c r="CF32" s="4" t="s">
        <v>86</v>
      </c>
      <c r="CG32" s="4" t="s">
        <v>86</v>
      </c>
      <c r="CH32" s="4">
        <v>0</v>
      </c>
      <c r="CI32" s="4" t="s">
        <v>86</v>
      </c>
      <c r="CJ32" s="4">
        <v>0</v>
      </c>
      <c r="CK32" s="4" t="s">
        <v>229</v>
      </c>
      <c r="CL32" t="s">
        <v>1153</v>
      </c>
    </row>
    <row r="33" spans="1:90" x14ac:dyDescent="0.35">
      <c r="A33" s="4">
        <v>21</v>
      </c>
      <c r="B33" s="4" t="s">
        <v>1163</v>
      </c>
      <c r="C33" s="4">
        <v>65</v>
      </c>
      <c r="D33" s="24">
        <v>-3.8786340453336798</v>
      </c>
      <c r="E33" s="24">
        <v>50.498411927862897</v>
      </c>
      <c r="F33" s="4">
        <v>14</v>
      </c>
      <c r="G33" s="9" t="s">
        <v>82</v>
      </c>
      <c r="H33" s="9" t="s">
        <v>82</v>
      </c>
      <c r="I33" s="9" t="str">
        <f t="shared" si="0"/>
        <v>PASS</v>
      </c>
      <c r="J33" s="4">
        <v>5</v>
      </c>
      <c r="K33" s="4">
        <v>75</v>
      </c>
      <c r="L33" s="9" t="str">
        <f t="shared" si="1"/>
        <v>FAIL</v>
      </c>
      <c r="M33" s="4">
        <v>0</v>
      </c>
      <c r="N33" s="4">
        <v>0</v>
      </c>
      <c r="O33" s="9" t="s">
        <v>668</v>
      </c>
      <c r="P33" s="4">
        <v>0</v>
      </c>
      <c r="Q33" s="4">
        <v>3</v>
      </c>
      <c r="R33" s="4">
        <v>2</v>
      </c>
      <c r="S33" s="4">
        <v>0</v>
      </c>
      <c r="T33" s="4">
        <f t="shared" si="2"/>
        <v>5</v>
      </c>
      <c r="U33" s="9" t="str">
        <f t="shared" si="3"/>
        <v>FAIL</v>
      </c>
      <c r="V33" s="9">
        <f t="shared" si="4"/>
        <v>3</v>
      </c>
      <c r="W33" s="9" t="str">
        <f t="shared" si="5"/>
        <v>FAIL</v>
      </c>
      <c r="X33" s="9" t="str">
        <f t="shared" si="6"/>
        <v>FAIL</v>
      </c>
      <c r="Y33" s="4">
        <v>24</v>
      </c>
      <c r="Z33" s="9" t="str">
        <f t="shared" si="7"/>
        <v>FAIL</v>
      </c>
      <c r="AA33" s="4">
        <v>0</v>
      </c>
      <c r="AB33" s="4">
        <v>15</v>
      </c>
      <c r="AC33" s="4">
        <v>85</v>
      </c>
      <c r="AD33" s="4">
        <f t="shared" si="8"/>
        <v>100</v>
      </c>
      <c r="AE33" s="9" t="str">
        <f t="shared" si="9"/>
        <v>FAIL</v>
      </c>
      <c r="AF33" s="4">
        <v>90</v>
      </c>
      <c r="AG33" s="9" t="str">
        <f t="shared" si="10"/>
        <v>FAIL</v>
      </c>
      <c r="AH33" s="4">
        <v>5</v>
      </c>
      <c r="AI33" s="9" t="str">
        <f t="shared" si="11"/>
        <v>PASS</v>
      </c>
      <c r="AJ33" s="4">
        <v>0</v>
      </c>
      <c r="AK33" s="9" t="str">
        <f t="shared" si="12"/>
        <v>PASS</v>
      </c>
      <c r="AL33" s="4">
        <v>2</v>
      </c>
      <c r="AM33" s="9" t="str">
        <f t="shared" si="13"/>
        <v>PASS</v>
      </c>
      <c r="AN33" s="4">
        <v>0</v>
      </c>
      <c r="AO33" s="9" t="str">
        <f t="shared" si="14"/>
        <v>PASS</v>
      </c>
      <c r="AP33" s="4">
        <v>0</v>
      </c>
      <c r="AQ33" s="9" t="str">
        <f t="shared" si="15"/>
        <v>PASS</v>
      </c>
      <c r="AR33" s="4">
        <v>0</v>
      </c>
      <c r="AS33" s="9" t="str">
        <f t="shared" si="16"/>
        <v>PASS</v>
      </c>
      <c r="AT33" s="9"/>
      <c r="AU33" s="9"/>
      <c r="AV33" s="9"/>
      <c r="AW33" s="9"/>
      <c r="AX33" s="4">
        <v>0</v>
      </c>
      <c r="AY33" s="9" t="str">
        <f t="shared" si="17"/>
        <v>PASS</v>
      </c>
      <c r="AZ33" s="4">
        <v>0</v>
      </c>
      <c r="BA33" s="9" t="str">
        <f t="shared" si="18"/>
        <v>PASS</v>
      </c>
      <c r="BB33" s="4">
        <v>6</v>
      </c>
      <c r="BC33" s="9" t="str">
        <f t="shared" si="19"/>
        <v>PASS</v>
      </c>
      <c r="BD33" s="9"/>
      <c r="BE33" s="9"/>
      <c r="BF33" s="4">
        <v>5</v>
      </c>
      <c r="BH33" s="38">
        <f t="shared" si="20"/>
        <v>7</v>
      </c>
      <c r="BI33" s="9" t="str">
        <f t="shared" si="21"/>
        <v>FAIL</v>
      </c>
      <c r="BJ33" s="4">
        <v>2</v>
      </c>
      <c r="BK33" s="4">
        <v>0</v>
      </c>
      <c r="BL33" s="4">
        <v>0</v>
      </c>
      <c r="BM33" s="4">
        <v>0</v>
      </c>
      <c r="BN33" s="4">
        <v>0</v>
      </c>
      <c r="BO33" s="4">
        <v>0</v>
      </c>
      <c r="BP33" s="4">
        <v>2</v>
      </c>
      <c r="BQ33" s="4">
        <v>15</v>
      </c>
      <c r="BR33" s="4">
        <v>0</v>
      </c>
      <c r="BS33" s="4">
        <v>0</v>
      </c>
      <c r="BT33" s="4">
        <v>0</v>
      </c>
      <c r="BU33" s="4">
        <v>0</v>
      </c>
      <c r="BV33" s="4">
        <v>0</v>
      </c>
      <c r="BW33" s="4">
        <v>0</v>
      </c>
      <c r="BX33" s="4">
        <v>0</v>
      </c>
      <c r="BY33" s="4">
        <v>0</v>
      </c>
      <c r="BZ33" s="4">
        <v>0</v>
      </c>
      <c r="CA33" s="4">
        <v>0</v>
      </c>
      <c r="CB33" s="4">
        <v>22</v>
      </c>
      <c r="CC33" s="4">
        <v>12</v>
      </c>
      <c r="CD33" s="4">
        <v>8</v>
      </c>
      <c r="CE33" s="4">
        <v>22</v>
      </c>
      <c r="CF33" s="4" t="s">
        <v>86</v>
      </c>
      <c r="CG33" s="4" t="s">
        <v>86</v>
      </c>
      <c r="CH33" s="4">
        <v>30</v>
      </c>
      <c r="CI33" s="4" t="s">
        <v>86</v>
      </c>
      <c r="CJ33" s="4">
        <v>5</v>
      </c>
      <c r="CK33" s="4" t="s">
        <v>229</v>
      </c>
      <c r="CL33" t="s">
        <v>1165</v>
      </c>
    </row>
    <row r="34" spans="1:90" x14ac:dyDescent="0.35">
      <c r="A34" s="4">
        <v>10</v>
      </c>
      <c r="B34" s="4" t="s">
        <v>1071</v>
      </c>
      <c r="C34" s="4">
        <v>67</v>
      </c>
      <c r="D34" s="24">
        <v>-3.89172198069538</v>
      </c>
      <c r="E34" s="24">
        <v>50.516197207488503</v>
      </c>
      <c r="F34" s="4">
        <v>5</v>
      </c>
      <c r="G34" s="9" t="s">
        <v>86</v>
      </c>
      <c r="H34" s="9" t="s">
        <v>86</v>
      </c>
      <c r="I34" s="9" t="str">
        <f t="shared" si="0"/>
        <v>FAIL</v>
      </c>
      <c r="J34" s="4">
        <v>15</v>
      </c>
      <c r="K34" s="4">
        <v>0</v>
      </c>
      <c r="L34" s="9" t="str">
        <f t="shared" si="1"/>
        <v>PASS</v>
      </c>
      <c r="M34" s="4">
        <v>15</v>
      </c>
      <c r="N34" s="4">
        <v>100</v>
      </c>
      <c r="O34" s="9" t="str">
        <f>IF(AND(M34&gt;0,N34&lt;66),"PASS","FAIL")</f>
        <v>FAIL</v>
      </c>
      <c r="P34" s="4">
        <v>0</v>
      </c>
      <c r="Q34" s="4">
        <v>2</v>
      </c>
      <c r="R34" s="4">
        <v>0</v>
      </c>
      <c r="S34" s="4">
        <v>0</v>
      </c>
      <c r="T34" s="4">
        <f t="shared" si="2"/>
        <v>2</v>
      </c>
      <c r="U34" s="9" t="str">
        <f t="shared" si="3"/>
        <v>FAIL</v>
      </c>
      <c r="V34" s="9">
        <f t="shared" si="4"/>
        <v>2</v>
      </c>
      <c r="W34" s="9" t="str">
        <f t="shared" si="5"/>
        <v>FAIL</v>
      </c>
      <c r="X34" s="9" t="str">
        <f t="shared" si="6"/>
        <v>FAIL</v>
      </c>
      <c r="Y34" s="4">
        <v>46</v>
      </c>
      <c r="Z34" s="9" t="str">
        <f t="shared" si="7"/>
        <v>FAIL</v>
      </c>
      <c r="AA34" s="4">
        <v>0</v>
      </c>
      <c r="AB34" s="4">
        <v>35</v>
      </c>
      <c r="AC34" s="4">
        <v>25</v>
      </c>
      <c r="AD34" s="4">
        <f t="shared" si="8"/>
        <v>60</v>
      </c>
      <c r="AE34" s="9" t="str">
        <f t="shared" si="9"/>
        <v>PASS</v>
      </c>
      <c r="AF34" s="4">
        <v>80</v>
      </c>
      <c r="AG34" s="9" t="str">
        <f t="shared" si="10"/>
        <v>FAIL</v>
      </c>
      <c r="AH34" s="4">
        <v>15</v>
      </c>
      <c r="AI34" s="9" t="str">
        <f t="shared" si="11"/>
        <v>PASS</v>
      </c>
      <c r="AJ34" s="4">
        <v>0</v>
      </c>
      <c r="AK34" s="9" t="str">
        <f t="shared" si="12"/>
        <v>PASS</v>
      </c>
      <c r="AL34" s="4">
        <v>20</v>
      </c>
      <c r="AM34" s="9" t="str">
        <f t="shared" si="13"/>
        <v>FAIL</v>
      </c>
      <c r="AN34" s="4">
        <v>5</v>
      </c>
      <c r="AO34" s="9" t="str">
        <f t="shared" si="14"/>
        <v>PASS</v>
      </c>
      <c r="AP34" s="4">
        <v>0</v>
      </c>
      <c r="AQ34" s="9" t="str">
        <f t="shared" si="15"/>
        <v>PASS</v>
      </c>
      <c r="AR34" s="4">
        <v>0</v>
      </c>
      <c r="AS34" s="9" t="str">
        <f t="shared" si="16"/>
        <v>PASS</v>
      </c>
      <c r="AT34" s="9"/>
      <c r="AU34" s="9"/>
      <c r="AV34" s="9"/>
      <c r="AW34" s="9"/>
      <c r="AX34" s="4">
        <v>0</v>
      </c>
      <c r="AY34" s="9" t="str">
        <f t="shared" si="17"/>
        <v>PASS</v>
      </c>
      <c r="AZ34" s="4">
        <v>20</v>
      </c>
      <c r="BA34" s="9" t="str">
        <f t="shared" si="18"/>
        <v>FAIL</v>
      </c>
      <c r="BB34" s="4">
        <v>20</v>
      </c>
      <c r="BC34" s="9" t="str">
        <f t="shared" si="19"/>
        <v>FAIL</v>
      </c>
      <c r="BD34" s="9"/>
      <c r="BE34" s="9"/>
      <c r="BF34" s="4">
        <v>20</v>
      </c>
      <c r="BH34" s="38">
        <f t="shared" si="20"/>
        <v>10</v>
      </c>
      <c r="BI34" s="9" t="str">
        <f t="shared" si="21"/>
        <v>FAIL</v>
      </c>
      <c r="BJ34" s="4">
        <v>25</v>
      </c>
      <c r="BK34" s="4">
        <v>0</v>
      </c>
      <c r="BL34" s="4">
        <v>3</v>
      </c>
      <c r="BM34" s="4">
        <v>0</v>
      </c>
      <c r="BN34" s="4">
        <v>1</v>
      </c>
      <c r="BO34" s="4">
        <v>0</v>
      </c>
      <c r="BP34" s="4">
        <v>10</v>
      </c>
      <c r="BQ34" s="4">
        <v>0</v>
      </c>
      <c r="BR34" s="4">
        <v>0</v>
      </c>
      <c r="BS34" s="4">
        <v>0</v>
      </c>
      <c r="BT34" s="4">
        <v>5</v>
      </c>
      <c r="BU34" s="4">
        <v>0</v>
      </c>
      <c r="BV34" s="4">
        <v>0</v>
      </c>
      <c r="BW34" s="4">
        <v>0</v>
      </c>
      <c r="BX34" s="4">
        <v>0</v>
      </c>
      <c r="BY34" s="4">
        <v>0</v>
      </c>
      <c r="BZ34" s="4">
        <v>0</v>
      </c>
      <c r="CA34" s="4">
        <v>0</v>
      </c>
      <c r="CB34" s="4">
        <v>10</v>
      </c>
      <c r="CC34" s="4">
        <v>5</v>
      </c>
      <c r="CD34" s="4">
        <v>15</v>
      </c>
      <c r="CE34" s="4">
        <v>10</v>
      </c>
      <c r="CF34" s="4" t="s">
        <v>86</v>
      </c>
      <c r="CG34" s="4" t="s">
        <v>82</v>
      </c>
      <c r="CH34" s="4">
        <v>100</v>
      </c>
      <c r="CI34" s="4" t="s">
        <v>86</v>
      </c>
      <c r="CJ34" s="4">
        <v>0</v>
      </c>
      <c r="CK34" s="4" t="s">
        <v>229</v>
      </c>
      <c r="CL34" t="s">
        <v>1073</v>
      </c>
    </row>
    <row r="35" spans="1:90" x14ac:dyDescent="0.35">
      <c r="A35" s="4">
        <v>11</v>
      </c>
      <c r="B35" s="4" t="s">
        <v>1121</v>
      </c>
      <c r="C35" s="4">
        <v>67</v>
      </c>
      <c r="D35" s="24">
        <v>-3.88898295630867</v>
      </c>
      <c r="E35" s="24">
        <v>50.515692235798298</v>
      </c>
      <c r="F35" s="4">
        <v>10</v>
      </c>
      <c r="G35" s="9" t="s">
        <v>82</v>
      </c>
      <c r="H35" s="9" t="s">
        <v>82</v>
      </c>
      <c r="I35" s="9" t="str">
        <f t="shared" si="0"/>
        <v>PASS</v>
      </c>
      <c r="J35" s="4">
        <v>17</v>
      </c>
      <c r="K35" s="4">
        <v>0</v>
      </c>
      <c r="L35" s="9" t="str">
        <f t="shared" si="1"/>
        <v>PASS</v>
      </c>
      <c r="M35" s="4">
        <v>7</v>
      </c>
      <c r="N35" s="4">
        <v>0</v>
      </c>
      <c r="O35" s="9" t="str">
        <f>IF(AND(M35&gt;0,N35&lt;66),"PASS","FAIL")</f>
        <v>PASS</v>
      </c>
      <c r="P35" s="4">
        <v>2</v>
      </c>
      <c r="Q35" s="4">
        <v>7</v>
      </c>
      <c r="R35" s="4">
        <v>10</v>
      </c>
      <c r="S35" s="4">
        <v>0</v>
      </c>
      <c r="T35" s="4">
        <f t="shared" si="2"/>
        <v>19</v>
      </c>
      <c r="U35" s="9" t="str">
        <f t="shared" si="3"/>
        <v>FAIL</v>
      </c>
      <c r="V35" s="9">
        <f t="shared" si="4"/>
        <v>9</v>
      </c>
      <c r="W35" s="9" t="str">
        <f t="shared" si="5"/>
        <v>FAIL</v>
      </c>
      <c r="X35" s="9" t="str">
        <f t="shared" si="6"/>
        <v>FAIL</v>
      </c>
      <c r="Y35" s="4">
        <v>69</v>
      </c>
      <c r="Z35" s="9" t="str">
        <f t="shared" si="7"/>
        <v>PASS</v>
      </c>
      <c r="AA35" s="4">
        <v>0</v>
      </c>
      <c r="AB35" s="4">
        <v>15</v>
      </c>
      <c r="AC35" s="4">
        <v>45</v>
      </c>
      <c r="AD35" s="4">
        <f t="shared" si="8"/>
        <v>60</v>
      </c>
      <c r="AE35" s="9" t="str">
        <f t="shared" si="9"/>
        <v>PASS</v>
      </c>
      <c r="AF35" s="4">
        <v>75</v>
      </c>
      <c r="AG35" s="9" t="str">
        <f t="shared" si="10"/>
        <v>PASS</v>
      </c>
      <c r="AH35" s="4">
        <v>17</v>
      </c>
      <c r="AI35" s="9" t="str">
        <f t="shared" si="11"/>
        <v>PASS</v>
      </c>
      <c r="AJ35" s="4">
        <v>0</v>
      </c>
      <c r="AK35" s="9" t="str">
        <f t="shared" si="12"/>
        <v>PASS</v>
      </c>
      <c r="AL35" s="4">
        <v>2</v>
      </c>
      <c r="AM35" s="9" t="str">
        <f t="shared" si="13"/>
        <v>PASS</v>
      </c>
      <c r="AN35" s="4">
        <v>2</v>
      </c>
      <c r="AO35" s="9" t="str">
        <f t="shared" si="14"/>
        <v>PASS</v>
      </c>
      <c r="AP35" s="4">
        <v>2</v>
      </c>
      <c r="AQ35" s="9" t="str">
        <f t="shared" si="15"/>
        <v>PASS</v>
      </c>
      <c r="AR35" s="4">
        <v>0</v>
      </c>
      <c r="AS35" s="9" t="str">
        <f t="shared" si="16"/>
        <v>PASS</v>
      </c>
      <c r="AT35" s="9"/>
      <c r="AU35" s="9"/>
      <c r="AV35" s="9"/>
      <c r="AW35" s="9"/>
      <c r="AX35" s="4">
        <v>0</v>
      </c>
      <c r="AY35" s="9" t="str">
        <f t="shared" si="17"/>
        <v>PASS</v>
      </c>
      <c r="AZ35" s="4">
        <v>0</v>
      </c>
      <c r="BA35" s="9" t="str">
        <f t="shared" si="18"/>
        <v>PASS</v>
      </c>
      <c r="BB35" s="4">
        <v>0</v>
      </c>
      <c r="BC35" s="9" t="str">
        <f t="shared" si="19"/>
        <v>PASS</v>
      </c>
      <c r="BD35" s="9"/>
      <c r="BE35" s="9"/>
      <c r="BF35" s="4">
        <v>0</v>
      </c>
      <c r="BH35" s="38">
        <f t="shared" si="20"/>
        <v>3</v>
      </c>
      <c r="BI35" s="9" t="str">
        <f t="shared" si="21"/>
        <v>FAIL</v>
      </c>
      <c r="BJ35" s="4">
        <v>10</v>
      </c>
      <c r="BK35" s="4">
        <v>0</v>
      </c>
      <c r="BL35" s="4">
        <v>0</v>
      </c>
      <c r="BM35" s="4">
        <v>0</v>
      </c>
      <c r="BN35" s="4">
        <v>0</v>
      </c>
      <c r="BO35" s="4">
        <v>0</v>
      </c>
      <c r="BP35" s="4">
        <v>30</v>
      </c>
      <c r="BQ35" s="4">
        <v>0</v>
      </c>
      <c r="BR35" s="4">
        <v>0</v>
      </c>
      <c r="BS35" s="4">
        <v>0</v>
      </c>
      <c r="BT35" s="4">
        <v>10</v>
      </c>
      <c r="BU35" s="4">
        <v>0</v>
      </c>
      <c r="BV35" s="4">
        <v>0</v>
      </c>
      <c r="BW35" s="4">
        <v>0</v>
      </c>
      <c r="BX35" s="4">
        <v>0</v>
      </c>
      <c r="BY35" s="4">
        <v>0</v>
      </c>
      <c r="BZ35" s="4">
        <v>0</v>
      </c>
      <c r="CA35" s="4">
        <v>0</v>
      </c>
      <c r="CB35" s="4">
        <v>15</v>
      </c>
      <c r="CC35" s="4">
        <v>5</v>
      </c>
      <c r="CD35" s="4">
        <v>20</v>
      </c>
      <c r="CE35" s="4">
        <v>5</v>
      </c>
      <c r="CF35" s="4" t="s">
        <v>86</v>
      </c>
      <c r="CG35" s="4" t="s">
        <v>86</v>
      </c>
      <c r="CH35" s="4">
        <v>0</v>
      </c>
      <c r="CI35" s="4" t="s">
        <v>86</v>
      </c>
      <c r="CJ35" s="4">
        <v>0</v>
      </c>
      <c r="CK35" s="4" t="s">
        <v>229</v>
      </c>
      <c r="CL35" t="s">
        <v>1123</v>
      </c>
    </row>
    <row r="36" spans="1:90" x14ac:dyDescent="0.35">
      <c r="F36" s="4" t="s">
        <v>27</v>
      </c>
      <c r="G36" s="9">
        <f>COUNTIF(G4:G35, "YES")</f>
        <v>29</v>
      </c>
      <c r="J36" s="63">
        <f t="shared" ref="J36:K36" si="22">AVERAGE(J4:J35)</f>
        <v>14.59375</v>
      </c>
      <c r="K36" s="72">
        <f t="shared" si="22"/>
        <v>39.28125</v>
      </c>
      <c r="L36" s="127" t="s">
        <v>315</v>
      </c>
      <c r="M36" s="63">
        <f t="shared" ref="M36" si="23">AVERAGE(M4:M35)</f>
        <v>6.6875</v>
      </c>
      <c r="N36" s="72">
        <v>17</v>
      </c>
      <c r="O36" s="127" t="s">
        <v>315</v>
      </c>
      <c r="P36" s="63">
        <f t="shared" ref="P36" si="24">AVERAGE(P4:P35)</f>
        <v>2.375</v>
      </c>
      <c r="Q36" s="63">
        <f t="shared" ref="Q36" si="25">AVERAGE(Q4:Q35)</f>
        <v>6.75</v>
      </c>
      <c r="R36" s="63">
        <f t="shared" ref="R36" si="26">AVERAGE(R4:R35)</f>
        <v>6.21875</v>
      </c>
      <c r="S36" s="63">
        <f t="shared" ref="S36" si="27">AVERAGE(S4:S35)</f>
        <v>3.875</v>
      </c>
      <c r="T36" s="64">
        <f t="shared" ref="T36" si="28">AVERAGE(T4:T35)</f>
        <v>19.21875</v>
      </c>
      <c r="U36" s="129" t="s">
        <v>315</v>
      </c>
      <c r="V36" s="64">
        <f t="shared" ref="V36" si="29">AVERAGE(V4:V35)</f>
        <v>9.125</v>
      </c>
      <c r="W36" s="129" t="s">
        <v>315</v>
      </c>
      <c r="Y36" s="63">
        <f t="shared" ref="Y36" si="30">AVERAGE(Y4:Y35)</f>
        <v>47.1875</v>
      </c>
      <c r="AA36" s="63">
        <f t="shared" ref="AA36" si="31">AVERAGE(AA4:AA35)</f>
        <v>4.375</v>
      </c>
      <c r="AB36" s="63">
        <f t="shared" ref="AB36" si="32">AVERAGE(AB4:AB35)</f>
        <v>20</v>
      </c>
      <c r="AC36" s="63">
        <f t="shared" ref="AC36" si="33">AVERAGE(AC4:AC35)</f>
        <v>59.96875</v>
      </c>
      <c r="AD36" s="64">
        <f t="shared" ref="AD36" si="34">AVERAGE(AD4:AD35)</f>
        <v>84.34375</v>
      </c>
      <c r="AE36" s="129" t="s">
        <v>315</v>
      </c>
      <c r="AF36" s="64">
        <f t="shared" ref="AF36" si="35">AVERAGE(AF4:AF35)</f>
        <v>80.1875</v>
      </c>
      <c r="AG36" s="129" t="s">
        <v>315</v>
      </c>
      <c r="AH36" s="72">
        <f t="shared" ref="AH36" si="36">AVERAGE(AH4:AH35)</f>
        <v>14.59375</v>
      </c>
      <c r="AI36" s="72" t="s">
        <v>315</v>
      </c>
      <c r="AJ36" s="72">
        <f t="shared" ref="AJ36" si="37">AVERAGE(AJ4:AJ35)</f>
        <v>9.375E-2</v>
      </c>
      <c r="AK36" s="72" t="s">
        <v>315</v>
      </c>
      <c r="AL36" s="72">
        <f t="shared" ref="AL36" si="38">AVERAGE(AL4:AL35)</f>
        <v>1.90625</v>
      </c>
      <c r="AM36" s="72" t="s">
        <v>315</v>
      </c>
      <c r="AN36" s="72">
        <f t="shared" ref="AN36" si="39">AVERAGE(AN4:AN35)</f>
        <v>0.625</v>
      </c>
      <c r="AO36" s="72" t="s">
        <v>315</v>
      </c>
      <c r="AP36" s="72">
        <f t="shared" ref="AP36" si="40">AVERAGE(AP4:AP35)</f>
        <v>1.84375</v>
      </c>
      <c r="AQ36" s="127" t="s">
        <v>315</v>
      </c>
      <c r="AR36" s="72">
        <f t="shared" ref="AR36" si="41">AVERAGE(AR4:AR35)</f>
        <v>0</v>
      </c>
      <c r="AS36" s="127" t="s">
        <v>315</v>
      </c>
      <c r="AX36" s="72">
        <f t="shared" ref="AX36" si="42">AVERAGE(AX4:AX35)</f>
        <v>3.25</v>
      </c>
      <c r="AY36" s="127" t="s">
        <v>315</v>
      </c>
      <c r="AZ36" s="72">
        <f t="shared" ref="AZ36" si="43">AVERAGE(AZ4:AZ35)</f>
        <v>1.03125</v>
      </c>
      <c r="BA36" s="127" t="s">
        <v>315</v>
      </c>
      <c r="BB36" s="72">
        <f t="shared" ref="BB36" si="44">AVERAGE(BB4:BB35)</f>
        <v>1.53125</v>
      </c>
      <c r="BC36" s="127" t="s">
        <v>315</v>
      </c>
      <c r="BF36" s="63">
        <f t="shared" ref="BF36" si="45">AVERAGE(BF4:BF35)</f>
        <v>1.46875</v>
      </c>
      <c r="BJ36" s="55">
        <f t="shared" ref="BJ36:CC36" si="46">AVERAGE(BJ4:BJ35)</f>
        <v>3.1875</v>
      </c>
      <c r="BK36" s="55">
        <f t="shared" si="46"/>
        <v>0</v>
      </c>
      <c r="BL36" s="55">
        <f t="shared" si="46"/>
        <v>9.375E-2</v>
      </c>
      <c r="BM36" s="55">
        <f t="shared" si="46"/>
        <v>0.5625</v>
      </c>
      <c r="BN36" s="55">
        <f t="shared" si="46"/>
        <v>3.125E-2</v>
      </c>
      <c r="BO36" s="55">
        <f t="shared" si="46"/>
        <v>9.375E-2</v>
      </c>
      <c r="BP36" s="55">
        <f t="shared" si="46"/>
        <v>21.84375</v>
      </c>
      <c r="BQ36" s="55">
        <f t="shared" si="46"/>
        <v>0.46875</v>
      </c>
      <c r="BR36" s="55">
        <f t="shared" si="46"/>
        <v>0</v>
      </c>
      <c r="BS36" s="55">
        <f t="shared" si="46"/>
        <v>0</v>
      </c>
      <c r="BT36" s="55">
        <f t="shared" si="46"/>
        <v>0.90625</v>
      </c>
      <c r="BU36" s="55">
        <f t="shared" si="46"/>
        <v>0</v>
      </c>
      <c r="BV36" s="55">
        <f t="shared" si="46"/>
        <v>0.78125</v>
      </c>
      <c r="BW36" s="55">
        <f t="shared" si="46"/>
        <v>2.40625</v>
      </c>
      <c r="BX36" s="55">
        <f t="shared" si="46"/>
        <v>0.65625</v>
      </c>
      <c r="BY36" s="55">
        <f t="shared" si="46"/>
        <v>0</v>
      </c>
      <c r="BZ36" s="55">
        <f t="shared" si="46"/>
        <v>0</v>
      </c>
      <c r="CA36" s="55">
        <f t="shared" si="46"/>
        <v>0</v>
      </c>
      <c r="CB36" s="55">
        <f t="shared" si="46"/>
        <v>20.53125</v>
      </c>
      <c r="CC36" s="55">
        <f t="shared" si="46"/>
        <v>19.4375</v>
      </c>
      <c r="CD36" s="55">
        <f t="shared" ref="CD36" si="47">AVERAGE(CD4:CD35)</f>
        <v>21.0625</v>
      </c>
      <c r="CE36" s="55">
        <f t="shared" ref="CE36" si="48">AVERAGE(CE4:CE35)</f>
        <v>20.125</v>
      </c>
      <c r="CF36" s="4">
        <f>COUNTIF(CF4:CF35,"NO")</f>
        <v>31</v>
      </c>
      <c r="CG36" s="4">
        <f>COUNTIF(CG4:CG35,"NO")</f>
        <v>30</v>
      </c>
      <c r="CH36" s="55">
        <f t="shared" ref="CH36" si="49">AVERAGE(CH4:CH35)</f>
        <v>24.53125</v>
      </c>
      <c r="CI36" s="4">
        <f>COUNTIF(CI4:CI35,"NO")</f>
        <v>29</v>
      </c>
      <c r="CJ36" s="55">
        <f t="shared" ref="CJ36" si="50">AVERAGE(CJ4:CJ35)</f>
        <v>5.21875</v>
      </c>
    </row>
    <row r="37" spans="1:90" ht="42.65" customHeight="1" x14ac:dyDescent="0.35">
      <c r="A37" s="4">
        <f>COUNT(A4:A35)</f>
        <v>32</v>
      </c>
      <c r="B37" s="16" t="s">
        <v>316</v>
      </c>
      <c r="C37" s="54"/>
      <c r="F37" s="40"/>
      <c r="G37" s="16"/>
      <c r="H37" s="58" t="s">
        <v>318</v>
      </c>
      <c r="I37" s="57">
        <f>COUNTIF(I4:I35,"FAIL")</f>
        <v>12</v>
      </c>
      <c r="K37" s="58" t="s">
        <v>318</v>
      </c>
      <c r="L37" s="57">
        <f>COUNTIF(L4:L35,"FAIL")</f>
        <v>13</v>
      </c>
      <c r="N37" s="58" t="s">
        <v>318</v>
      </c>
      <c r="O37" s="59">
        <v>1</v>
      </c>
      <c r="U37" s="57">
        <f>COUNTIF(U4:U35,"FAIL")</f>
        <v>28</v>
      </c>
      <c r="W37" s="57">
        <f>COUNTIF(W4:W35,"FAIL")</f>
        <v>29</v>
      </c>
      <c r="X37" s="57">
        <f>COUNTIF(X4:X35,"FAIL")</f>
        <v>31</v>
      </c>
      <c r="Z37" s="17">
        <f>COUNTIF(Z4:Z35,"FAIL")</f>
        <v>18</v>
      </c>
      <c r="AE37" s="57">
        <f>COUNTIF(AE4:AE35,"FAIL")</f>
        <v>21</v>
      </c>
      <c r="AG37" s="57">
        <f>COUNTIF(AG4:AG35,"FAIL")</f>
        <v>23</v>
      </c>
      <c r="AH37" s="87"/>
      <c r="AI37" s="59">
        <f>COUNTIF(AI4:AI35,"FAIL")</f>
        <v>0</v>
      </c>
      <c r="AK37" s="59">
        <f>COUNTIF(AK4:AK35,"FAIL")</f>
        <v>0</v>
      </c>
      <c r="AM37" s="59">
        <f>COUNTIF(AM4:AM35,"FAIL")</f>
        <v>1</v>
      </c>
      <c r="AO37" s="59">
        <f>COUNTIF(AO4:AO35,"FAIL")</f>
        <v>1</v>
      </c>
      <c r="AQ37" s="59">
        <f>COUNTIF(AQ4:AQ35,"FAIL")</f>
        <v>1</v>
      </c>
      <c r="AS37" s="59">
        <f>COUNTIF(AS4:AS35,"FAIL")</f>
        <v>0</v>
      </c>
      <c r="AY37" s="20">
        <f>COUNTIF(AY4:AY35,"FAIL")</f>
        <v>1</v>
      </c>
      <c r="BA37" s="59">
        <f>COUNTIF(BA4:BA35,"FAIL")</f>
        <v>1</v>
      </c>
      <c r="BC37" s="59">
        <f>COUNTIF(BC4:BC35,"FAIL")</f>
        <v>1</v>
      </c>
      <c r="BI37" s="17">
        <f>COUNTIF(BI4:BI35,"FAIL")</f>
        <v>32</v>
      </c>
      <c r="BJ37" s="39" t="s">
        <v>319</v>
      </c>
      <c r="BK37" s="34"/>
      <c r="BL37" s="34"/>
    </row>
    <row r="38" spans="1:90" ht="32.5" customHeight="1" x14ac:dyDescent="0.35">
      <c r="F38" s="41"/>
      <c r="G38" s="16"/>
      <c r="H38" s="58" t="s">
        <v>321</v>
      </c>
      <c r="I38" s="67">
        <f>I37/A37</f>
        <v>0.375</v>
      </c>
      <c r="K38" s="58" t="s">
        <v>321</v>
      </c>
      <c r="L38" s="67">
        <f>L37/A37</f>
        <v>0.40625</v>
      </c>
      <c r="N38" s="58" t="s">
        <v>321</v>
      </c>
      <c r="O38" s="78">
        <f>O37/11</f>
        <v>9.0909090909090912E-2</v>
      </c>
      <c r="U38" s="67">
        <f>U37/A37</f>
        <v>0.875</v>
      </c>
      <c r="W38" s="67">
        <f>W37/A37</f>
        <v>0.90625</v>
      </c>
      <c r="X38" s="67">
        <f>X37/A37</f>
        <v>0.96875</v>
      </c>
      <c r="Z38" s="18">
        <f>Z37/A37</f>
        <v>0.5625</v>
      </c>
      <c r="AE38" s="67">
        <f>AE37/A37</f>
        <v>0.65625</v>
      </c>
      <c r="AG38" s="67">
        <f>AG37/A37</f>
        <v>0.71875</v>
      </c>
      <c r="AH38" s="130"/>
      <c r="AI38" s="78">
        <f>AI37/A37</f>
        <v>0</v>
      </c>
      <c r="AK38" s="78">
        <f>AK37/A37</f>
        <v>0</v>
      </c>
      <c r="AM38" s="78">
        <f>AM37/A37</f>
        <v>3.125E-2</v>
      </c>
      <c r="AO38" s="78">
        <f>AO37/A37</f>
        <v>3.125E-2</v>
      </c>
      <c r="AQ38" s="78">
        <f>AQ37/A37</f>
        <v>3.125E-2</v>
      </c>
      <c r="AS38" s="78">
        <f>AS37/A37</f>
        <v>0</v>
      </c>
      <c r="AY38" s="78">
        <f>AY37/A37</f>
        <v>3.125E-2</v>
      </c>
      <c r="BA38" s="78">
        <f>BA37/A37</f>
        <v>3.125E-2</v>
      </c>
      <c r="BC38" s="78">
        <f>BC37/A37</f>
        <v>3.125E-2</v>
      </c>
      <c r="BI38" s="18">
        <f>BI37/A37</f>
        <v>1</v>
      </c>
      <c r="BJ38" s="31" t="s">
        <v>322</v>
      </c>
      <c r="BK38" s="34"/>
      <c r="BL38" s="34"/>
    </row>
    <row r="39" spans="1:90" x14ac:dyDescent="0.35">
      <c r="H39" s="354" t="s">
        <v>1206</v>
      </c>
      <c r="I39" s="355"/>
      <c r="J39" s="448" t="s">
        <v>1207</v>
      </c>
      <c r="K39" s="449"/>
      <c r="L39" s="450"/>
      <c r="M39" s="165" t="s">
        <v>1208</v>
      </c>
      <c r="N39" s="166"/>
      <c r="O39" s="167"/>
      <c r="P39" s="157" t="s">
        <v>1209</v>
      </c>
      <c r="Q39" s="196"/>
      <c r="R39" s="196"/>
      <c r="S39" s="196"/>
      <c r="T39" s="196"/>
      <c r="U39" s="196"/>
      <c r="V39" s="196"/>
      <c r="W39" s="196"/>
      <c r="X39" s="189"/>
      <c r="AA39" s="433" t="s">
        <v>1210</v>
      </c>
      <c r="AB39" s="434"/>
      <c r="AC39" s="434"/>
      <c r="AD39" s="434"/>
      <c r="AE39" s="434"/>
      <c r="AF39" s="434"/>
      <c r="AG39" s="434"/>
      <c r="AH39" s="434"/>
      <c r="AI39" s="435"/>
      <c r="AJ39" s="165" t="s">
        <v>1211</v>
      </c>
      <c r="AK39" s="403"/>
      <c r="AL39" s="403"/>
      <c r="AM39" s="404"/>
      <c r="AN39" s="165" t="s">
        <v>1212</v>
      </c>
      <c r="AO39" s="404"/>
      <c r="AP39" s="165" t="s">
        <v>1213</v>
      </c>
      <c r="AQ39" s="167"/>
      <c r="AR39" s="165" t="s">
        <v>1214</v>
      </c>
      <c r="AS39" s="167"/>
      <c r="AT39" s="420" t="s">
        <v>1032</v>
      </c>
      <c r="AU39" s="427"/>
      <c r="AV39" s="427"/>
      <c r="AW39" s="421"/>
      <c r="AX39" s="165" t="s">
        <v>1215</v>
      </c>
      <c r="AY39" s="167"/>
      <c r="AZ39" s="174" t="s">
        <v>1216</v>
      </c>
      <c r="BA39" s="175"/>
      <c r="BB39" s="175"/>
      <c r="BC39" s="176"/>
      <c r="BD39" s="420" t="s">
        <v>1032</v>
      </c>
      <c r="BE39" s="421"/>
      <c r="BF39" s="174" t="s">
        <v>1217</v>
      </c>
      <c r="BG39" s="176"/>
      <c r="BH39" s="49">
        <f>AVERAGE(BH4:BH35)</f>
        <v>5.6875</v>
      </c>
      <c r="BI39" s="4" t="s">
        <v>334</v>
      </c>
      <c r="BJ39" s="410" t="s">
        <v>1218</v>
      </c>
      <c r="BK39" s="411"/>
      <c r="BL39" s="411"/>
      <c r="BM39" s="412"/>
    </row>
    <row r="40" spans="1:90" x14ac:dyDescent="0.35">
      <c r="H40" s="356"/>
      <c r="I40" s="357"/>
      <c r="J40" s="451"/>
      <c r="K40" s="452"/>
      <c r="L40" s="453"/>
      <c r="M40" s="168"/>
      <c r="N40" s="169"/>
      <c r="O40" s="170"/>
      <c r="P40" s="190"/>
      <c r="Q40" s="197"/>
      <c r="R40" s="197"/>
      <c r="S40" s="197"/>
      <c r="T40" s="197"/>
      <c r="U40" s="197"/>
      <c r="V40" s="197"/>
      <c r="W40" s="197"/>
      <c r="X40" s="191"/>
      <c r="AA40" s="436"/>
      <c r="AB40" s="437"/>
      <c r="AC40" s="437"/>
      <c r="AD40" s="437"/>
      <c r="AE40" s="437"/>
      <c r="AF40" s="437"/>
      <c r="AG40" s="437"/>
      <c r="AH40" s="437"/>
      <c r="AI40" s="438"/>
      <c r="AJ40" s="399"/>
      <c r="AK40" s="405"/>
      <c r="AL40" s="405"/>
      <c r="AM40" s="400"/>
      <c r="AN40" s="399"/>
      <c r="AO40" s="400"/>
      <c r="AP40" s="168"/>
      <c r="AQ40" s="170"/>
      <c r="AR40" s="168"/>
      <c r="AS40" s="170"/>
      <c r="AT40" s="424"/>
      <c r="AU40" s="428"/>
      <c r="AV40" s="428"/>
      <c r="AW40" s="425"/>
      <c r="AX40" s="168"/>
      <c r="AY40" s="170"/>
      <c r="AZ40" s="177"/>
      <c r="BA40" s="178"/>
      <c r="BB40" s="178"/>
      <c r="BC40" s="179"/>
      <c r="BD40" s="422"/>
      <c r="BE40" s="423"/>
      <c r="BF40" s="177"/>
      <c r="BG40" s="179"/>
      <c r="BH40" s="4">
        <f>_xlfn.MODE.SNGL(BH4:BH35)</f>
        <v>7</v>
      </c>
      <c r="BI40" s="4" t="s">
        <v>335</v>
      </c>
      <c r="BJ40" s="413"/>
      <c r="BK40" s="414"/>
      <c r="BL40" s="415"/>
      <c r="BM40" s="416"/>
    </row>
    <row r="41" spans="1:90" x14ac:dyDescent="0.35">
      <c r="H41" s="356"/>
      <c r="I41" s="357"/>
      <c r="J41" s="451"/>
      <c r="K41" s="454"/>
      <c r="L41" s="453"/>
      <c r="M41" s="168"/>
      <c r="N41" s="169"/>
      <c r="O41" s="170"/>
      <c r="P41" s="190"/>
      <c r="Q41" s="197"/>
      <c r="R41" s="197"/>
      <c r="S41" s="197"/>
      <c r="T41" s="197"/>
      <c r="U41" s="197"/>
      <c r="V41" s="197"/>
      <c r="W41" s="197"/>
      <c r="X41" s="191"/>
      <c r="AA41" s="439"/>
      <c r="AB41" s="440"/>
      <c r="AC41" s="440"/>
      <c r="AD41" s="440"/>
      <c r="AE41" s="440"/>
      <c r="AF41" s="440"/>
      <c r="AG41" s="440"/>
      <c r="AH41" s="440"/>
      <c r="AI41" s="441"/>
      <c r="AJ41" s="399"/>
      <c r="AK41" s="405"/>
      <c r="AL41" s="405"/>
      <c r="AM41" s="400"/>
      <c r="AN41" s="399"/>
      <c r="AO41" s="400"/>
      <c r="AP41" s="168"/>
      <c r="AQ41" s="170"/>
      <c r="AR41" s="168"/>
      <c r="AS41" s="170"/>
      <c r="AX41" s="168"/>
      <c r="AY41" s="170"/>
      <c r="AZ41" s="177"/>
      <c r="BA41" s="199"/>
      <c r="BB41" s="199"/>
      <c r="BC41" s="179"/>
      <c r="BD41" s="422"/>
      <c r="BE41" s="423"/>
      <c r="BF41" s="177"/>
      <c r="BG41" s="179"/>
      <c r="BH41" s="4">
        <f>MEDIAN(BH4:BH35)</f>
        <v>6</v>
      </c>
      <c r="BI41" s="4" t="s">
        <v>336</v>
      </c>
      <c r="BJ41" s="413"/>
      <c r="BK41" s="414"/>
      <c r="BL41" s="415"/>
      <c r="BM41" s="416"/>
    </row>
    <row r="42" spans="1:90" x14ac:dyDescent="0.35">
      <c r="H42" s="356"/>
      <c r="I42" s="357"/>
      <c r="J42" s="451"/>
      <c r="K42" s="452"/>
      <c r="L42" s="453"/>
      <c r="M42" s="168"/>
      <c r="N42" s="169"/>
      <c r="O42" s="170"/>
      <c r="P42" s="81"/>
      <c r="Q42" s="81"/>
      <c r="R42" s="81"/>
      <c r="S42" s="81"/>
      <c r="T42" s="81"/>
      <c r="U42" s="81"/>
      <c r="V42" s="81"/>
      <c r="W42" s="81"/>
      <c r="X42" s="81"/>
      <c r="AJ42" s="399"/>
      <c r="AK42" s="405"/>
      <c r="AL42" s="405"/>
      <c r="AM42" s="400"/>
      <c r="AN42" s="399"/>
      <c r="AO42" s="400"/>
      <c r="AP42" s="168"/>
      <c r="AQ42" s="170"/>
      <c r="AR42" s="429"/>
      <c r="AS42" s="430"/>
      <c r="AX42" s="168"/>
      <c r="AY42" s="170"/>
      <c r="AZ42" s="299"/>
      <c r="BA42" s="426"/>
      <c r="BB42" s="426"/>
      <c r="BC42" s="300"/>
      <c r="BD42" s="422"/>
      <c r="BE42" s="423"/>
      <c r="BF42" s="177"/>
      <c r="BG42" s="179"/>
      <c r="BJ42" s="413"/>
      <c r="BK42" s="414"/>
      <c r="BL42" s="415"/>
      <c r="BM42" s="416"/>
    </row>
    <row r="43" spans="1:90" x14ac:dyDescent="0.35">
      <c r="H43" s="444"/>
      <c r="I43" s="445"/>
      <c r="J43" s="451"/>
      <c r="K43" s="452"/>
      <c r="L43" s="453"/>
      <c r="M43" s="168"/>
      <c r="N43" s="169"/>
      <c r="O43" s="170"/>
      <c r="AJ43" s="399"/>
      <c r="AK43" s="405"/>
      <c r="AL43" s="405"/>
      <c r="AM43" s="400"/>
      <c r="AN43" s="399"/>
      <c r="AO43" s="400"/>
      <c r="AP43" s="168"/>
      <c r="AQ43" s="170"/>
      <c r="AR43" s="429"/>
      <c r="AS43" s="430"/>
      <c r="AX43" s="168"/>
      <c r="AY43" s="170"/>
      <c r="AZ43" s="194"/>
      <c r="BA43" s="200"/>
      <c r="BB43" s="200"/>
      <c r="BC43" s="195"/>
      <c r="BD43" s="424"/>
      <c r="BE43" s="425"/>
      <c r="BF43" s="177"/>
      <c r="BG43" s="179"/>
      <c r="BJ43" s="413"/>
      <c r="BK43" s="414"/>
      <c r="BL43" s="415"/>
      <c r="BM43" s="416"/>
    </row>
    <row r="44" spans="1:90" x14ac:dyDescent="0.35">
      <c r="H44" s="446"/>
      <c r="I44" s="447"/>
      <c r="J44" s="451"/>
      <c r="K44" s="452"/>
      <c r="L44" s="453"/>
      <c r="M44" s="168"/>
      <c r="N44" s="169"/>
      <c r="O44" s="170"/>
      <c r="AJ44" s="99"/>
      <c r="AK44" s="99"/>
      <c r="AL44" s="99"/>
      <c r="AM44" s="99"/>
      <c r="AN44" s="399"/>
      <c r="AO44" s="400"/>
      <c r="AP44" s="168"/>
      <c r="AQ44" s="170"/>
      <c r="AR44" s="429"/>
      <c r="AS44" s="430"/>
      <c r="AX44" s="429"/>
      <c r="AY44" s="430"/>
      <c r="BF44" s="299"/>
      <c r="BG44" s="300"/>
      <c r="BJ44" s="413"/>
      <c r="BK44" s="415"/>
      <c r="BL44" s="415"/>
      <c r="BM44" s="416"/>
    </row>
    <row r="45" spans="1:90" x14ac:dyDescent="0.35">
      <c r="J45" s="451"/>
      <c r="K45" s="454"/>
      <c r="L45" s="453"/>
      <c r="M45" s="171"/>
      <c r="N45" s="172"/>
      <c r="O45" s="173"/>
      <c r="AJ45" s="87"/>
      <c r="AK45" s="87"/>
      <c r="AL45" s="87"/>
      <c r="AM45" s="87"/>
      <c r="AN45" s="399"/>
      <c r="AO45" s="400"/>
      <c r="AP45" s="429"/>
      <c r="AQ45" s="430"/>
      <c r="AR45" s="429"/>
      <c r="AS45" s="430"/>
      <c r="AX45" s="429"/>
      <c r="AY45" s="430"/>
      <c r="BF45" s="299"/>
      <c r="BG45" s="300"/>
      <c r="BJ45" s="413"/>
      <c r="BK45" s="415"/>
      <c r="BL45" s="415"/>
      <c r="BM45" s="416"/>
    </row>
    <row r="46" spans="1:90" x14ac:dyDescent="0.35">
      <c r="J46" s="455"/>
      <c r="K46" s="456"/>
      <c r="L46" s="457"/>
      <c r="AN46" s="399"/>
      <c r="AO46" s="400"/>
      <c r="AP46" s="429"/>
      <c r="AQ46" s="430"/>
      <c r="AR46" s="429"/>
      <c r="AS46" s="430"/>
      <c r="AX46" s="429"/>
      <c r="AY46" s="430"/>
      <c r="BF46" s="299"/>
      <c r="BG46" s="300"/>
      <c r="BJ46" s="417"/>
      <c r="BK46" s="418"/>
      <c r="BL46" s="418"/>
      <c r="BM46" s="419"/>
    </row>
    <row r="47" spans="1:90" x14ac:dyDescent="0.35">
      <c r="AN47" s="399"/>
      <c r="AO47" s="400"/>
      <c r="AP47" s="429"/>
      <c r="AQ47" s="430"/>
      <c r="AR47" s="429"/>
      <c r="AS47" s="430"/>
      <c r="AX47" s="431"/>
      <c r="AY47" s="432"/>
      <c r="BF47" s="299"/>
      <c r="BG47" s="300"/>
    </row>
    <row r="48" spans="1:90" x14ac:dyDescent="0.35">
      <c r="AN48" s="399"/>
      <c r="AO48" s="400"/>
      <c r="AP48" s="429"/>
      <c r="AQ48" s="430"/>
      <c r="AR48" s="429"/>
      <c r="AS48" s="430"/>
      <c r="BF48" s="299"/>
      <c r="BG48" s="300"/>
    </row>
    <row r="49" spans="42:59" x14ac:dyDescent="0.35">
      <c r="AP49" s="429"/>
      <c r="AQ49" s="430"/>
      <c r="AR49" s="429"/>
      <c r="AS49" s="430"/>
      <c r="BF49" s="299"/>
      <c r="BG49" s="300"/>
    </row>
    <row r="50" spans="42:59" x14ac:dyDescent="0.35">
      <c r="AP50" s="429"/>
      <c r="AQ50" s="430"/>
      <c r="AR50" s="429"/>
      <c r="AS50" s="430"/>
      <c r="BF50" s="299"/>
      <c r="BG50" s="300"/>
    </row>
    <row r="51" spans="42:59" x14ac:dyDescent="0.35">
      <c r="AP51" s="327"/>
      <c r="AQ51" s="329"/>
      <c r="AR51" s="429"/>
      <c r="AS51" s="430"/>
      <c r="BF51" s="299"/>
      <c r="BG51" s="300"/>
    </row>
    <row r="52" spans="42:59" x14ac:dyDescent="0.35">
      <c r="AR52" s="429"/>
      <c r="AS52" s="430"/>
      <c r="BF52" s="299"/>
      <c r="BG52" s="300"/>
    </row>
    <row r="53" spans="42:59" x14ac:dyDescent="0.35">
      <c r="AR53" s="429"/>
      <c r="AS53" s="430"/>
      <c r="BF53" s="299"/>
      <c r="BG53" s="300"/>
    </row>
    <row r="54" spans="42:59" x14ac:dyDescent="0.35">
      <c r="AR54" s="429"/>
      <c r="AS54" s="430"/>
      <c r="BF54" s="299"/>
      <c r="BG54" s="300"/>
    </row>
    <row r="55" spans="42:59" x14ac:dyDescent="0.35">
      <c r="AR55" s="429"/>
      <c r="AS55" s="430"/>
      <c r="BF55" s="299"/>
      <c r="BG55" s="300"/>
    </row>
    <row r="56" spans="42:59" x14ac:dyDescent="0.35">
      <c r="AR56" s="431"/>
      <c r="AS56" s="432"/>
      <c r="BF56" s="299"/>
      <c r="BG56" s="300"/>
    </row>
    <row r="57" spans="42:59" x14ac:dyDescent="0.35">
      <c r="BF57" s="299"/>
      <c r="BG57" s="300"/>
    </row>
    <row r="58" spans="42:59" x14ac:dyDescent="0.35">
      <c r="BF58" s="194"/>
      <c r="BG58" s="195"/>
    </row>
  </sheetData>
  <sortState xmlns:xlrd2="http://schemas.microsoft.com/office/spreadsheetml/2017/richdata2" ref="A4:CN35">
    <sortCondition ref="C4:C35"/>
    <sortCondition ref="B4:B35"/>
  </sortState>
  <mergeCells count="41">
    <mergeCell ref="CB2:CK2"/>
    <mergeCell ref="AX1:BC1"/>
    <mergeCell ref="AX2:AY2"/>
    <mergeCell ref="AZ2:BC2"/>
    <mergeCell ref="BD1:BG1"/>
    <mergeCell ref="BD2:BE2"/>
    <mergeCell ref="BF2:BG2"/>
    <mergeCell ref="AT1:AW1"/>
    <mergeCell ref="AT2:AU2"/>
    <mergeCell ref="AV2:AW2"/>
    <mergeCell ref="BH2:BI2"/>
    <mergeCell ref="BW2:CA2"/>
    <mergeCell ref="BJ2:BV2"/>
    <mergeCell ref="P1:AS1"/>
    <mergeCell ref="P2:Z2"/>
    <mergeCell ref="J1:O1"/>
    <mergeCell ref="J2:L2"/>
    <mergeCell ref="D2:E2"/>
    <mergeCell ref="H2:I2"/>
    <mergeCell ref="H1:I1"/>
    <mergeCell ref="AJ2:AM2"/>
    <mergeCell ref="AN2:AO2"/>
    <mergeCell ref="AP2:AQ2"/>
    <mergeCell ref="AR2:AS2"/>
    <mergeCell ref="M2:O2"/>
    <mergeCell ref="M39:O45"/>
    <mergeCell ref="P39:X41"/>
    <mergeCell ref="AA39:AI41"/>
    <mergeCell ref="AA2:AI2"/>
    <mergeCell ref="H39:I44"/>
    <mergeCell ref="J39:L46"/>
    <mergeCell ref="BJ39:BM46"/>
    <mergeCell ref="BD39:BE43"/>
    <mergeCell ref="AJ39:AM43"/>
    <mergeCell ref="AZ39:BC43"/>
    <mergeCell ref="BF39:BG58"/>
    <mergeCell ref="AT39:AW40"/>
    <mergeCell ref="AX39:AY47"/>
    <mergeCell ref="AP39:AQ51"/>
    <mergeCell ref="AR39:AS56"/>
    <mergeCell ref="AN39:AO48"/>
  </mergeCells>
  <conditionalFormatting sqref="A4:CN35">
    <cfRule type="containsText" dxfId="1" priority="1" operator="containsText" text="FAIL">
      <formula>NOT(ISERROR(SEARCH("FAIL",A4)))</formula>
    </cfRule>
    <cfRule type="containsText" dxfId="0" priority="2" operator="containsText" text="PASS">
      <formula>NOT(ISERROR(SEARCH("PASS",A4)))</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65ABD-1918-4DBF-BF4C-B4328B64CBCD}">
  <dimension ref="A1:BD58"/>
  <sheetViews>
    <sheetView topLeftCell="AN1" zoomScaleNormal="100" workbookViewId="0">
      <selection activeCell="AR1" sqref="AR1:AR1048576"/>
    </sheetView>
  </sheetViews>
  <sheetFormatPr defaultRowHeight="14.5" x14ac:dyDescent="0.35"/>
  <cols>
    <col min="2" max="2" width="13" bestFit="1" customWidth="1"/>
    <col min="3" max="4" width="13" customWidth="1"/>
    <col min="42" max="42" width="9.453125" customWidth="1"/>
    <col min="43" max="43" width="9.08984375" customWidth="1"/>
  </cols>
  <sheetData>
    <row r="1" spans="1:56" x14ac:dyDescent="0.35">
      <c r="A1" t="s">
        <v>24</v>
      </c>
      <c r="B1" t="s">
        <v>25</v>
      </c>
      <c r="C1" t="s">
        <v>26</v>
      </c>
      <c r="D1" t="s">
        <v>27</v>
      </c>
      <c r="E1" t="s">
        <v>28</v>
      </c>
      <c r="F1" t="s">
        <v>29</v>
      </c>
      <c r="G1" t="s">
        <v>30</v>
      </c>
      <c r="H1" t="s">
        <v>31</v>
      </c>
      <c r="I1" t="s">
        <v>32</v>
      </c>
      <c r="J1" t="s">
        <v>33</v>
      </c>
      <c r="K1" t="s">
        <v>34</v>
      </c>
      <c r="L1" t="s">
        <v>35</v>
      </c>
      <c r="M1" t="s">
        <v>36</v>
      </c>
      <c r="N1" t="s">
        <v>37</v>
      </c>
      <c r="O1" t="s">
        <v>38</v>
      </c>
      <c r="P1" t="s">
        <v>39</v>
      </c>
      <c r="Q1" t="s">
        <v>40</v>
      </c>
      <c r="R1" t="s">
        <v>41</v>
      </c>
      <c r="S1" t="s">
        <v>42</v>
      </c>
      <c r="T1" t="s">
        <v>43</v>
      </c>
      <c r="U1" t="s">
        <v>44</v>
      </c>
      <c r="V1" t="s">
        <v>45</v>
      </c>
      <c r="W1" t="s">
        <v>46</v>
      </c>
      <c r="X1" t="s">
        <v>47</v>
      </c>
      <c r="Y1" s="29" t="s">
        <v>48</v>
      </c>
      <c r="Z1" t="s">
        <v>49</v>
      </c>
      <c r="AA1" t="s">
        <v>50</v>
      </c>
      <c r="AB1" t="s">
        <v>51</v>
      </c>
      <c r="AC1" t="s">
        <v>52</v>
      </c>
      <c r="AD1" t="s">
        <v>53</v>
      </c>
      <c r="AE1" t="s">
        <v>54</v>
      </c>
      <c r="AF1" t="s">
        <v>55</v>
      </c>
      <c r="AG1" t="s">
        <v>56</v>
      </c>
      <c r="AH1" t="s">
        <v>57</v>
      </c>
      <c r="AI1" t="s">
        <v>58</v>
      </c>
      <c r="AJ1" t="s">
        <v>59</v>
      </c>
      <c r="AK1" t="s">
        <v>60</v>
      </c>
      <c r="AL1" t="s">
        <v>61</v>
      </c>
      <c r="AM1" t="s">
        <v>62</v>
      </c>
      <c r="AN1" t="s">
        <v>63</v>
      </c>
      <c r="AO1" t="s">
        <v>64</v>
      </c>
      <c r="AP1" t="s">
        <v>65</v>
      </c>
      <c r="AQ1" t="s">
        <v>66</v>
      </c>
      <c r="AR1" t="s">
        <v>67</v>
      </c>
      <c r="AS1" t="s">
        <v>68</v>
      </c>
      <c r="AT1" t="s">
        <v>69</v>
      </c>
      <c r="AU1" t="s">
        <v>70</v>
      </c>
      <c r="AV1" t="s">
        <v>71</v>
      </c>
      <c r="AW1" t="s">
        <v>72</v>
      </c>
      <c r="AX1" t="s">
        <v>73</v>
      </c>
      <c r="AY1" t="s">
        <v>74</v>
      </c>
      <c r="AZ1" t="s">
        <v>75</v>
      </c>
      <c r="BA1" t="s">
        <v>76</v>
      </c>
      <c r="BB1" s="29" t="s">
        <v>48</v>
      </c>
      <c r="BC1" t="s">
        <v>77</v>
      </c>
      <c r="BD1" t="s">
        <v>78</v>
      </c>
    </row>
    <row r="2" spans="1:56" x14ac:dyDescent="0.35">
      <c r="A2">
        <v>1</v>
      </c>
      <c r="B2" t="s">
        <v>79</v>
      </c>
      <c r="C2">
        <v>0</v>
      </c>
      <c r="D2" t="str">
        <f>IF(C2&gt;30, "NO", "YES")</f>
        <v>YES</v>
      </c>
      <c r="E2">
        <v>90</v>
      </c>
      <c r="F2">
        <v>0</v>
      </c>
      <c r="G2">
        <v>1</v>
      </c>
      <c r="H2">
        <v>2</v>
      </c>
      <c r="I2">
        <v>100</v>
      </c>
      <c r="J2">
        <v>3</v>
      </c>
      <c r="K2">
        <v>2</v>
      </c>
      <c r="L2">
        <v>0</v>
      </c>
      <c r="M2">
        <v>0</v>
      </c>
      <c r="N2">
        <v>0</v>
      </c>
      <c r="O2">
        <v>0</v>
      </c>
      <c r="P2">
        <v>0</v>
      </c>
      <c r="Q2">
        <v>0</v>
      </c>
      <c r="R2">
        <v>0</v>
      </c>
      <c r="S2">
        <v>0</v>
      </c>
      <c r="T2">
        <v>0</v>
      </c>
      <c r="U2">
        <v>0</v>
      </c>
      <c r="V2">
        <v>0</v>
      </c>
      <c r="W2">
        <v>0</v>
      </c>
      <c r="X2">
        <v>1</v>
      </c>
      <c r="Y2">
        <v>1</v>
      </c>
      <c r="Z2">
        <v>60</v>
      </c>
      <c r="AA2">
        <v>20</v>
      </c>
      <c r="AB2">
        <v>0</v>
      </c>
      <c r="AC2">
        <v>1</v>
      </c>
      <c r="AD2">
        <v>0</v>
      </c>
      <c r="AE2">
        <v>3</v>
      </c>
      <c r="AF2">
        <v>0</v>
      </c>
      <c r="AG2">
        <v>1</v>
      </c>
      <c r="AH2">
        <v>3</v>
      </c>
      <c r="AI2">
        <v>2</v>
      </c>
      <c r="AJ2">
        <v>1</v>
      </c>
      <c r="AK2">
        <v>0</v>
      </c>
      <c r="AL2" s="50" t="s">
        <v>80</v>
      </c>
      <c r="AM2" t="s">
        <v>79</v>
      </c>
      <c r="AN2">
        <v>1</v>
      </c>
      <c r="AO2" t="s">
        <v>81</v>
      </c>
      <c r="AP2" s="1">
        <v>45323.536655092597</v>
      </c>
      <c r="AQ2" s="1">
        <v>45323.536655092597</v>
      </c>
      <c r="AR2">
        <v>20</v>
      </c>
      <c r="AS2">
        <v>20</v>
      </c>
      <c r="AT2">
        <v>20</v>
      </c>
      <c r="AU2">
        <v>25</v>
      </c>
      <c r="AV2" t="s">
        <v>82</v>
      </c>
      <c r="AW2" t="s">
        <v>82</v>
      </c>
      <c r="BC2">
        <v>-3.98607184095034</v>
      </c>
      <c r="BD2">
        <v>50.457701224244403</v>
      </c>
    </row>
    <row r="3" spans="1:56" x14ac:dyDescent="0.35">
      <c r="A3">
        <v>2</v>
      </c>
      <c r="B3" t="s">
        <v>83</v>
      </c>
      <c r="C3">
        <v>9</v>
      </c>
      <c r="D3" t="str">
        <f t="shared" ref="D3:D56" si="0">IF(C3&gt;30, "NO", "YES")</f>
        <v>YES</v>
      </c>
      <c r="E3">
        <v>7</v>
      </c>
      <c r="F3">
        <v>0</v>
      </c>
      <c r="G3">
        <v>0</v>
      </c>
      <c r="H3">
        <v>0</v>
      </c>
      <c r="I3">
        <v>5</v>
      </c>
      <c r="J3">
        <v>1</v>
      </c>
      <c r="K3">
        <v>2</v>
      </c>
      <c r="L3">
        <v>0</v>
      </c>
      <c r="M3">
        <v>0</v>
      </c>
      <c r="N3">
        <v>0</v>
      </c>
      <c r="O3">
        <v>0</v>
      </c>
      <c r="P3">
        <v>0</v>
      </c>
      <c r="Q3">
        <v>0</v>
      </c>
      <c r="R3">
        <v>0</v>
      </c>
      <c r="S3">
        <v>0</v>
      </c>
      <c r="T3">
        <v>0</v>
      </c>
      <c r="U3">
        <v>0</v>
      </c>
      <c r="V3">
        <v>0</v>
      </c>
      <c r="W3">
        <v>20</v>
      </c>
      <c r="X3">
        <v>0</v>
      </c>
      <c r="Y3">
        <v>0</v>
      </c>
      <c r="Z3">
        <v>5</v>
      </c>
      <c r="AA3">
        <v>90</v>
      </c>
      <c r="AB3">
        <v>7</v>
      </c>
      <c r="AC3">
        <v>0</v>
      </c>
      <c r="AD3">
        <v>95</v>
      </c>
      <c r="AE3">
        <v>2</v>
      </c>
      <c r="AF3">
        <v>9</v>
      </c>
      <c r="AG3">
        <v>0</v>
      </c>
      <c r="AH3">
        <v>3</v>
      </c>
      <c r="AI3">
        <v>0</v>
      </c>
      <c r="AJ3">
        <v>0</v>
      </c>
      <c r="AK3">
        <v>3</v>
      </c>
      <c r="AL3" t="s">
        <v>84</v>
      </c>
      <c r="AM3" t="s">
        <v>83</v>
      </c>
      <c r="AN3">
        <v>0</v>
      </c>
      <c r="AO3" t="s">
        <v>85</v>
      </c>
      <c r="AP3" s="2">
        <v>45369.657271145799</v>
      </c>
      <c r="AQ3" s="2">
        <v>45369.657271145799</v>
      </c>
      <c r="AR3">
        <v>1</v>
      </c>
      <c r="AS3">
        <v>3</v>
      </c>
      <c r="AT3">
        <v>4</v>
      </c>
      <c r="AU3">
        <v>2</v>
      </c>
      <c r="AV3" t="s">
        <v>86</v>
      </c>
      <c r="AW3" t="s">
        <v>86</v>
      </c>
      <c r="AX3">
        <v>0</v>
      </c>
      <c r="AY3">
        <v>0</v>
      </c>
      <c r="AZ3">
        <v>0</v>
      </c>
      <c r="BA3">
        <v>5</v>
      </c>
      <c r="BB3">
        <v>90</v>
      </c>
      <c r="BC3">
        <v>-3.9136366784955099</v>
      </c>
      <c r="BD3">
        <v>50.474392109217199</v>
      </c>
    </row>
    <row r="4" spans="1:56" x14ac:dyDescent="0.35">
      <c r="A4">
        <v>3</v>
      </c>
      <c r="B4" t="s">
        <v>87</v>
      </c>
      <c r="C4">
        <v>28</v>
      </c>
      <c r="D4" t="str">
        <f t="shared" si="0"/>
        <v>YES</v>
      </c>
      <c r="E4">
        <v>0</v>
      </c>
      <c r="F4">
        <v>0</v>
      </c>
      <c r="G4">
        <v>0</v>
      </c>
      <c r="H4">
        <v>15</v>
      </c>
      <c r="I4">
        <v>50</v>
      </c>
      <c r="J4">
        <v>0</v>
      </c>
      <c r="K4">
        <v>0</v>
      </c>
      <c r="L4">
        <v>0</v>
      </c>
      <c r="M4">
        <v>0</v>
      </c>
      <c r="N4">
        <v>0</v>
      </c>
      <c r="O4">
        <v>0</v>
      </c>
      <c r="P4">
        <v>0</v>
      </c>
      <c r="Q4">
        <v>0</v>
      </c>
      <c r="R4">
        <v>0</v>
      </c>
      <c r="S4">
        <v>0</v>
      </c>
      <c r="T4">
        <v>0</v>
      </c>
      <c r="U4">
        <v>0</v>
      </c>
      <c r="V4">
        <v>0</v>
      </c>
      <c r="W4">
        <v>1</v>
      </c>
      <c r="X4">
        <v>0</v>
      </c>
      <c r="Y4">
        <v>0</v>
      </c>
      <c r="Z4">
        <v>18</v>
      </c>
      <c r="AA4">
        <v>3</v>
      </c>
      <c r="AB4">
        <v>0</v>
      </c>
      <c r="AC4">
        <v>0</v>
      </c>
      <c r="AD4">
        <v>50</v>
      </c>
      <c r="AE4">
        <v>0</v>
      </c>
      <c r="AF4">
        <v>28</v>
      </c>
      <c r="AG4">
        <v>0</v>
      </c>
      <c r="AH4">
        <v>0</v>
      </c>
      <c r="AI4">
        <v>0</v>
      </c>
      <c r="AJ4">
        <v>0</v>
      </c>
      <c r="AK4">
        <v>0</v>
      </c>
      <c r="AL4" t="s">
        <v>88</v>
      </c>
      <c r="AM4" t="s">
        <v>87</v>
      </c>
      <c r="AN4">
        <v>10</v>
      </c>
      <c r="AO4" t="s">
        <v>89</v>
      </c>
      <c r="AP4" s="1">
        <v>45369.504328703697</v>
      </c>
      <c r="AQ4" s="1">
        <v>45369.504328703697</v>
      </c>
      <c r="AR4">
        <v>2</v>
      </c>
      <c r="AS4">
        <v>5</v>
      </c>
      <c r="AT4">
        <v>15</v>
      </c>
      <c r="AU4">
        <v>8</v>
      </c>
      <c r="AV4" t="s">
        <v>86</v>
      </c>
      <c r="AW4" t="s">
        <v>86</v>
      </c>
      <c r="AX4">
        <v>0</v>
      </c>
      <c r="AY4">
        <v>0</v>
      </c>
      <c r="AZ4">
        <v>0</v>
      </c>
      <c r="BA4">
        <v>0</v>
      </c>
      <c r="BB4">
        <v>0</v>
      </c>
      <c r="BC4">
        <v>-3.94003697981795</v>
      </c>
      <c r="BD4">
        <v>50.489378455868902</v>
      </c>
    </row>
    <row r="5" spans="1:56" x14ac:dyDescent="0.35">
      <c r="A5">
        <v>4</v>
      </c>
      <c r="B5" t="s">
        <v>90</v>
      </c>
      <c r="C5">
        <v>2</v>
      </c>
      <c r="D5" t="str">
        <f t="shared" si="0"/>
        <v>YES</v>
      </c>
      <c r="E5">
        <v>5</v>
      </c>
      <c r="F5">
        <v>0</v>
      </c>
      <c r="G5">
        <v>0</v>
      </c>
      <c r="H5">
        <v>5</v>
      </c>
      <c r="I5">
        <v>10</v>
      </c>
      <c r="J5">
        <v>0</v>
      </c>
      <c r="K5">
        <v>0</v>
      </c>
      <c r="L5">
        <v>0</v>
      </c>
      <c r="M5">
        <v>0</v>
      </c>
      <c r="N5">
        <v>0</v>
      </c>
      <c r="O5">
        <v>0</v>
      </c>
      <c r="P5">
        <v>0</v>
      </c>
      <c r="Q5">
        <v>0</v>
      </c>
      <c r="R5">
        <v>0</v>
      </c>
      <c r="S5">
        <v>0</v>
      </c>
      <c r="T5">
        <v>0</v>
      </c>
      <c r="U5">
        <v>0</v>
      </c>
      <c r="V5">
        <v>0</v>
      </c>
      <c r="W5">
        <v>0</v>
      </c>
      <c r="X5">
        <v>0</v>
      </c>
      <c r="Y5">
        <v>0</v>
      </c>
      <c r="Z5">
        <v>4</v>
      </c>
      <c r="AA5">
        <v>0</v>
      </c>
      <c r="AB5">
        <v>3</v>
      </c>
      <c r="AC5">
        <v>1</v>
      </c>
      <c r="AD5">
        <v>90</v>
      </c>
      <c r="AE5">
        <v>1</v>
      </c>
      <c r="AF5">
        <v>2</v>
      </c>
      <c r="AG5">
        <v>0</v>
      </c>
      <c r="AH5">
        <v>0</v>
      </c>
      <c r="AI5">
        <v>0</v>
      </c>
      <c r="AJ5">
        <v>0</v>
      </c>
      <c r="AK5">
        <v>0</v>
      </c>
      <c r="AL5" t="s">
        <v>91</v>
      </c>
      <c r="AM5" t="s">
        <v>90</v>
      </c>
      <c r="AN5">
        <v>5</v>
      </c>
      <c r="AO5" t="s">
        <v>92</v>
      </c>
      <c r="AP5" s="1">
        <v>45369.549872685202</v>
      </c>
      <c r="AQ5" s="1">
        <v>45369.550543981502</v>
      </c>
      <c r="AR5">
        <v>2</v>
      </c>
      <c r="AS5">
        <v>2</v>
      </c>
      <c r="AT5">
        <v>3</v>
      </c>
      <c r="AU5">
        <v>5</v>
      </c>
      <c r="AV5" t="s">
        <v>82</v>
      </c>
      <c r="AW5" t="s">
        <v>86</v>
      </c>
      <c r="AX5">
        <v>1</v>
      </c>
      <c r="AY5">
        <v>0</v>
      </c>
      <c r="AZ5">
        <v>0</v>
      </c>
      <c r="BA5">
        <v>0</v>
      </c>
      <c r="BB5">
        <v>0</v>
      </c>
      <c r="BC5">
        <v>-3.9378659323375902</v>
      </c>
      <c r="BD5">
        <v>50.484335655924703</v>
      </c>
    </row>
    <row r="6" spans="1:56" x14ac:dyDescent="0.35">
      <c r="A6">
        <v>5</v>
      </c>
      <c r="B6" t="s">
        <v>93</v>
      </c>
      <c r="C6">
        <v>28</v>
      </c>
      <c r="D6" t="str">
        <f t="shared" si="0"/>
        <v>YES</v>
      </c>
      <c r="E6">
        <v>10</v>
      </c>
      <c r="F6">
        <v>0</v>
      </c>
      <c r="G6">
        <v>6</v>
      </c>
      <c r="H6">
        <v>2</v>
      </c>
      <c r="I6">
        <v>98</v>
      </c>
      <c r="J6">
        <v>6</v>
      </c>
      <c r="K6">
        <v>0</v>
      </c>
      <c r="L6">
        <v>0</v>
      </c>
      <c r="M6">
        <v>0</v>
      </c>
      <c r="N6">
        <v>0</v>
      </c>
      <c r="O6">
        <v>0</v>
      </c>
      <c r="P6">
        <v>0</v>
      </c>
      <c r="Q6">
        <v>0</v>
      </c>
      <c r="R6">
        <v>0</v>
      </c>
      <c r="S6">
        <v>0</v>
      </c>
      <c r="T6">
        <v>0</v>
      </c>
      <c r="U6">
        <v>0</v>
      </c>
      <c r="V6">
        <v>0</v>
      </c>
      <c r="W6">
        <v>0</v>
      </c>
      <c r="X6">
        <v>0</v>
      </c>
      <c r="Y6">
        <v>0</v>
      </c>
      <c r="Z6">
        <v>4</v>
      </c>
      <c r="AA6">
        <v>2</v>
      </c>
      <c r="AB6">
        <v>2</v>
      </c>
      <c r="AC6">
        <v>0</v>
      </c>
      <c r="AD6">
        <v>100</v>
      </c>
      <c r="AE6">
        <v>0</v>
      </c>
      <c r="AF6">
        <v>28</v>
      </c>
      <c r="AG6">
        <v>0</v>
      </c>
      <c r="AH6">
        <v>8</v>
      </c>
      <c r="AI6">
        <v>4</v>
      </c>
      <c r="AJ6">
        <v>2</v>
      </c>
      <c r="AK6">
        <v>2</v>
      </c>
      <c r="AL6" t="s">
        <v>94</v>
      </c>
      <c r="AM6" t="s">
        <v>93</v>
      </c>
      <c r="AN6">
        <v>2</v>
      </c>
      <c r="AO6" t="s">
        <v>95</v>
      </c>
      <c r="AP6" s="1">
        <v>45369.4437384259</v>
      </c>
      <c r="AQ6" s="1">
        <v>45369.4437384259</v>
      </c>
      <c r="AR6">
        <v>15</v>
      </c>
      <c r="AS6">
        <v>13</v>
      </c>
      <c r="AT6">
        <v>18</v>
      </c>
      <c r="AU6">
        <v>28</v>
      </c>
      <c r="AV6" t="s">
        <v>86</v>
      </c>
      <c r="AW6" t="s">
        <v>86</v>
      </c>
      <c r="AX6">
        <v>0</v>
      </c>
      <c r="AY6">
        <v>0</v>
      </c>
      <c r="AZ6">
        <v>0</v>
      </c>
      <c r="BA6">
        <v>0</v>
      </c>
      <c r="BB6">
        <v>0</v>
      </c>
      <c r="BC6">
        <v>-3.8950807078808598</v>
      </c>
      <c r="BD6">
        <v>50.478522638962701</v>
      </c>
    </row>
    <row r="7" spans="1:56" x14ac:dyDescent="0.35">
      <c r="A7">
        <v>6</v>
      </c>
      <c r="B7" t="s">
        <v>96</v>
      </c>
      <c r="C7">
        <v>25</v>
      </c>
      <c r="D7" t="str">
        <f t="shared" si="0"/>
        <v>YES</v>
      </c>
      <c r="E7">
        <v>0</v>
      </c>
      <c r="F7">
        <v>0</v>
      </c>
      <c r="G7">
        <v>0</v>
      </c>
      <c r="H7">
        <v>5</v>
      </c>
      <c r="I7">
        <v>0</v>
      </c>
      <c r="J7">
        <v>45</v>
      </c>
      <c r="K7">
        <v>1</v>
      </c>
      <c r="L7">
        <v>0</v>
      </c>
      <c r="M7">
        <v>0</v>
      </c>
      <c r="N7">
        <v>0</v>
      </c>
      <c r="O7">
        <v>0</v>
      </c>
      <c r="P7">
        <v>0</v>
      </c>
      <c r="Q7">
        <v>0</v>
      </c>
      <c r="R7">
        <v>1</v>
      </c>
      <c r="S7">
        <v>0</v>
      </c>
      <c r="T7">
        <v>0</v>
      </c>
      <c r="U7">
        <v>0</v>
      </c>
      <c r="V7">
        <v>0</v>
      </c>
      <c r="W7">
        <v>0</v>
      </c>
      <c r="X7">
        <v>0</v>
      </c>
      <c r="Y7">
        <v>0</v>
      </c>
      <c r="Z7">
        <v>23</v>
      </c>
      <c r="AA7">
        <v>3</v>
      </c>
      <c r="AB7">
        <v>0</v>
      </c>
      <c r="AC7">
        <v>0</v>
      </c>
      <c r="AD7">
        <v>0</v>
      </c>
      <c r="AE7">
        <v>1</v>
      </c>
      <c r="AF7">
        <v>25</v>
      </c>
      <c r="AG7">
        <v>0</v>
      </c>
      <c r="AH7">
        <v>17</v>
      </c>
      <c r="AI7">
        <v>15</v>
      </c>
      <c r="AJ7">
        <v>0</v>
      </c>
      <c r="AK7">
        <v>2</v>
      </c>
      <c r="AL7" t="s">
        <v>97</v>
      </c>
      <c r="AM7" t="s">
        <v>96</v>
      </c>
      <c r="AN7">
        <v>1</v>
      </c>
      <c r="AO7" t="s">
        <v>98</v>
      </c>
      <c r="AP7" s="1">
        <v>45369.4938078704</v>
      </c>
      <c r="AQ7" s="1">
        <v>45369.4938078704</v>
      </c>
      <c r="AR7">
        <v>4</v>
      </c>
      <c r="AS7">
        <v>5</v>
      </c>
      <c r="AT7">
        <v>5</v>
      </c>
      <c r="AU7">
        <v>4</v>
      </c>
      <c r="AV7" t="s">
        <v>82</v>
      </c>
      <c r="AW7" t="s">
        <v>86</v>
      </c>
      <c r="AX7">
        <v>0</v>
      </c>
      <c r="AY7">
        <v>0</v>
      </c>
      <c r="AZ7">
        <v>0</v>
      </c>
      <c r="BA7">
        <v>0</v>
      </c>
      <c r="BB7">
        <v>0</v>
      </c>
      <c r="BC7">
        <v>-3.9160752523523001</v>
      </c>
      <c r="BD7">
        <v>50.485673300448603</v>
      </c>
    </row>
    <row r="8" spans="1:56" x14ac:dyDescent="0.35">
      <c r="A8">
        <v>7</v>
      </c>
      <c r="B8" t="s">
        <v>99</v>
      </c>
      <c r="C8">
        <v>5</v>
      </c>
      <c r="D8" t="str">
        <f t="shared" si="0"/>
        <v>YES</v>
      </c>
      <c r="E8">
        <v>0</v>
      </c>
      <c r="F8">
        <v>0</v>
      </c>
      <c r="G8">
        <v>0</v>
      </c>
      <c r="H8">
        <v>80</v>
      </c>
      <c r="I8">
        <v>0</v>
      </c>
      <c r="J8">
        <v>3</v>
      </c>
      <c r="K8">
        <v>1</v>
      </c>
      <c r="L8">
        <v>0</v>
      </c>
      <c r="M8">
        <v>0</v>
      </c>
      <c r="N8">
        <v>0</v>
      </c>
      <c r="O8">
        <v>0</v>
      </c>
      <c r="P8">
        <v>0</v>
      </c>
      <c r="Q8">
        <v>0</v>
      </c>
      <c r="R8">
        <v>0</v>
      </c>
      <c r="S8">
        <v>0</v>
      </c>
      <c r="T8">
        <v>0</v>
      </c>
      <c r="U8">
        <v>10</v>
      </c>
      <c r="V8">
        <v>0</v>
      </c>
      <c r="W8">
        <v>3</v>
      </c>
      <c r="X8">
        <v>0</v>
      </c>
      <c r="Y8">
        <v>0</v>
      </c>
      <c r="Z8">
        <v>2</v>
      </c>
      <c r="AA8">
        <v>8</v>
      </c>
      <c r="AB8">
        <v>0</v>
      </c>
      <c r="AC8">
        <v>0</v>
      </c>
      <c r="AD8">
        <v>0</v>
      </c>
      <c r="AE8">
        <v>1</v>
      </c>
      <c r="AF8">
        <v>5</v>
      </c>
      <c r="AG8">
        <v>0</v>
      </c>
      <c r="AH8">
        <v>0</v>
      </c>
      <c r="AI8">
        <v>0</v>
      </c>
      <c r="AJ8">
        <v>0</v>
      </c>
      <c r="AK8">
        <v>0</v>
      </c>
      <c r="AL8" t="s">
        <v>100</v>
      </c>
      <c r="AM8" t="s">
        <v>99</v>
      </c>
      <c r="AN8">
        <v>13</v>
      </c>
      <c r="AO8" t="s">
        <v>101</v>
      </c>
      <c r="AP8" s="1">
        <v>45369.540474537003</v>
      </c>
      <c r="AQ8" s="1">
        <v>45369.540474537003</v>
      </c>
      <c r="AR8">
        <v>2</v>
      </c>
      <c r="AS8">
        <v>4</v>
      </c>
      <c r="AT8">
        <v>1</v>
      </c>
      <c r="AU8">
        <v>1</v>
      </c>
      <c r="AV8" t="s">
        <v>82</v>
      </c>
      <c r="AW8" t="s">
        <v>86</v>
      </c>
      <c r="AX8">
        <v>0</v>
      </c>
      <c r="AY8">
        <v>0</v>
      </c>
      <c r="AZ8">
        <v>0</v>
      </c>
      <c r="BA8">
        <v>2</v>
      </c>
      <c r="BB8">
        <v>0</v>
      </c>
      <c r="BC8">
        <v>-3.9255982387803399</v>
      </c>
      <c r="BD8">
        <v>50.486333515903397</v>
      </c>
    </row>
    <row r="9" spans="1:56" x14ac:dyDescent="0.35">
      <c r="A9">
        <v>8</v>
      </c>
      <c r="B9" t="s">
        <v>102</v>
      </c>
      <c r="C9">
        <v>66</v>
      </c>
      <c r="D9" t="str">
        <f t="shared" si="0"/>
        <v>NO</v>
      </c>
      <c r="E9">
        <v>0</v>
      </c>
      <c r="F9">
        <v>0</v>
      </c>
      <c r="G9">
        <v>0</v>
      </c>
      <c r="H9">
        <v>1</v>
      </c>
      <c r="I9">
        <v>70</v>
      </c>
      <c r="J9">
        <v>20</v>
      </c>
      <c r="K9">
        <v>0</v>
      </c>
      <c r="L9">
        <v>0</v>
      </c>
      <c r="M9">
        <v>0</v>
      </c>
      <c r="N9">
        <v>0</v>
      </c>
      <c r="O9">
        <v>0</v>
      </c>
      <c r="P9">
        <v>0</v>
      </c>
      <c r="Q9">
        <v>0</v>
      </c>
      <c r="R9">
        <v>0</v>
      </c>
      <c r="S9">
        <v>0</v>
      </c>
      <c r="T9">
        <v>0</v>
      </c>
      <c r="U9">
        <v>0</v>
      </c>
      <c r="V9">
        <v>1</v>
      </c>
      <c r="W9">
        <v>2</v>
      </c>
      <c r="X9">
        <v>0</v>
      </c>
      <c r="Y9">
        <v>0</v>
      </c>
      <c r="Z9">
        <v>0</v>
      </c>
      <c r="AA9">
        <v>0</v>
      </c>
      <c r="AB9">
        <v>0</v>
      </c>
      <c r="AC9">
        <v>20</v>
      </c>
      <c r="AD9">
        <v>1</v>
      </c>
      <c r="AE9">
        <v>0</v>
      </c>
      <c r="AF9">
        <v>66</v>
      </c>
      <c r="AG9">
        <v>0</v>
      </c>
      <c r="AH9">
        <v>20</v>
      </c>
      <c r="AI9">
        <v>10</v>
      </c>
      <c r="AJ9">
        <v>1</v>
      </c>
      <c r="AK9">
        <v>3</v>
      </c>
      <c r="AL9" t="s">
        <v>103</v>
      </c>
      <c r="AM9" t="s">
        <v>102</v>
      </c>
      <c r="AN9">
        <v>0</v>
      </c>
      <c r="AO9" t="s">
        <v>104</v>
      </c>
      <c r="AP9" s="1">
        <v>45369.510740740698</v>
      </c>
      <c r="AQ9" s="1">
        <v>45369.510740740698</v>
      </c>
      <c r="AR9">
        <v>12</v>
      </c>
      <c r="AS9">
        <v>25</v>
      </c>
      <c r="AT9">
        <v>8</v>
      </c>
      <c r="AU9">
        <v>15</v>
      </c>
      <c r="AV9" t="s">
        <v>86</v>
      </c>
      <c r="AW9" t="s">
        <v>86</v>
      </c>
      <c r="AX9">
        <v>0</v>
      </c>
      <c r="AY9">
        <v>0</v>
      </c>
      <c r="AZ9">
        <v>0</v>
      </c>
      <c r="BA9">
        <v>10</v>
      </c>
      <c r="BB9">
        <v>0</v>
      </c>
      <c r="BC9">
        <v>-3.8913028510383301</v>
      </c>
      <c r="BD9">
        <v>50.471325483528901</v>
      </c>
    </row>
    <row r="10" spans="1:56" x14ac:dyDescent="0.35">
      <c r="A10">
        <v>9</v>
      </c>
      <c r="B10" t="s">
        <v>105</v>
      </c>
      <c r="C10">
        <v>14</v>
      </c>
      <c r="D10" t="str">
        <f t="shared" si="0"/>
        <v>YES</v>
      </c>
      <c r="E10">
        <v>15</v>
      </c>
      <c r="F10">
        <v>0</v>
      </c>
      <c r="G10">
        <v>0</v>
      </c>
      <c r="H10">
        <v>0</v>
      </c>
      <c r="I10">
        <v>85</v>
      </c>
      <c r="J10">
        <v>5</v>
      </c>
      <c r="K10">
        <v>0</v>
      </c>
      <c r="L10">
        <v>0</v>
      </c>
      <c r="M10">
        <v>0</v>
      </c>
      <c r="N10">
        <v>0</v>
      </c>
      <c r="O10">
        <v>0</v>
      </c>
      <c r="P10">
        <v>0</v>
      </c>
      <c r="Q10">
        <v>0</v>
      </c>
      <c r="R10">
        <v>0</v>
      </c>
      <c r="S10">
        <v>0</v>
      </c>
      <c r="T10">
        <v>0</v>
      </c>
      <c r="U10">
        <v>0</v>
      </c>
      <c r="V10">
        <v>10</v>
      </c>
      <c r="W10">
        <v>0</v>
      </c>
      <c r="X10">
        <v>0</v>
      </c>
      <c r="Y10">
        <v>0</v>
      </c>
      <c r="Z10">
        <v>5</v>
      </c>
      <c r="AA10">
        <v>50</v>
      </c>
      <c r="AB10">
        <v>15</v>
      </c>
      <c r="AC10">
        <v>20</v>
      </c>
      <c r="AD10">
        <v>15</v>
      </c>
      <c r="AE10">
        <v>2</v>
      </c>
      <c r="AF10">
        <v>14</v>
      </c>
      <c r="AG10">
        <v>0</v>
      </c>
      <c r="AH10">
        <v>7</v>
      </c>
      <c r="AI10">
        <v>7</v>
      </c>
      <c r="AJ10">
        <v>0</v>
      </c>
      <c r="AK10">
        <v>2</v>
      </c>
      <c r="AL10" t="s">
        <v>84</v>
      </c>
      <c r="AM10" t="s">
        <v>105</v>
      </c>
      <c r="AN10">
        <v>0</v>
      </c>
      <c r="AO10" t="s">
        <v>106</v>
      </c>
      <c r="AP10" s="1">
        <v>45369.6329513889</v>
      </c>
      <c r="AQ10" s="1">
        <v>45369.6329513889</v>
      </c>
      <c r="AR10">
        <v>5</v>
      </c>
      <c r="AS10">
        <v>3</v>
      </c>
      <c r="AT10">
        <v>3</v>
      </c>
      <c r="AU10">
        <v>4</v>
      </c>
      <c r="AV10" t="s">
        <v>82</v>
      </c>
      <c r="AW10" t="s">
        <v>86</v>
      </c>
      <c r="AX10">
        <v>2</v>
      </c>
      <c r="AY10">
        <v>0</v>
      </c>
      <c r="AZ10">
        <v>0</v>
      </c>
      <c r="BA10">
        <v>10</v>
      </c>
      <c r="BB10">
        <v>0</v>
      </c>
      <c r="BC10">
        <v>-3.9222589331713098</v>
      </c>
      <c r="BD10">
        <v>50.475009740777502</v>
      </c>
    </row>
    <row r="11" spans="1:56" x14ac:dyDescent="0.35">
      <c r="A11">
        <v>10</v>
      </c>
      <c r="B11" t="s">
        <v>107</v>
      </c>
      <c r="C11">
        <v>54</v>
      </c>
      <c r="D11" t="str">
        <f t="shared" si="0"/>
        <v>NO</v>
      </c>
      <c r="E11">
        <v>0</v>
      </c>
      <c r="F11">
        <v>0</v>
      </c>
      <c r="G11">
        <v>1</v>
      </c>
      <c r="H11">
        <v>35</v>
      </c>
      <c r="I11">
        <v>90</v>
      </c>
      <c r="J11">
        <v>45</v>
      </c>
      <c r="K11">
        <v>0</v>
      </c>
      <c r="L11">
        <v>0</v>
      </c>
      <c r="M11">
        <v>0</v>
      </c>
      <c r="N11">
        <v>0</v>
      </c>
      <c r="O11">
        <v>0</v>
      </c>
      <c r="P11">
        <v>0</v>
      </c>
      <c r="Q11">
        <v>0</v>
      </c>
      <c r="R11">
        <v>0</v>
      </c>
      <c r="S11">
        <v>0</v>
      </c>
      <c r="T11">
        <v>0</v>
      </c>
      <c r="U11">
        <v>30</v>
      </c>
      <c r="V11">
        <v>0</v>
      </c>
      <c r="W11">
        <v>0</v>
      </c>
      <c r="X11">
        <v>20</v>
      </c>
      <c r="Y11">
        <v>0</v>
      </c>
      <c r="Z11">
        <v>0</v>
      </c>
      <c r="AA11">
        <v>0</v>
      </c>
      <c r="AB11">
        <v>0</v>
      </c>
      <c r="AC11">
        <v>0</v>
      </c>
      <c r="AD11">
        <v>10</v>
      </c>
      <c r="AE11">
        <v>1</v>
      </c>
      <c r="AF11">
        <v>54</v>
      </c>
      <c r="AG11">
        <v>0</v>
      </c>
      <c r="AH11">
        <v>0</v>
      </c>
      <c r="AI11">
        <v>0</v>
      </c>
      <c r="AJ11">
        <v>0</v>
      </c>
      <c r="AK11">
        <v>0</v>
      </c>
      <c r="AL11" t="s">
        <v>108</v>
      </c>
      <c r="AM11" t="s">
        <v>107</v>
      </c>
      <c r="AN11">
        <v>35</v>
      </c>
      <c r="AO11" t="s">
        <v>109</v>
      </c>
      <c r="AP11" s="1">
        <v>45369.561967592599</v>
      </c>
      <c r="AQ11" s="1">
        <v>45369.561967592599</v>
      </c>
      <c r="AR11">
        <v>60</v>
      </c>
      <c r="AS11">
        <v>35</v>
      </c>
      <c r="AT11">
        <v>60</v>
      </c>
      <c r="AU11">
        <v>60</v>
      </c>
      <c r="AV11" t="s">
        <v>86</v>
      </c>
      <c r="AW11" t="s">
        <v>82</v>
      </c>
      <c r="AX11">
        <v>0</v>
      </c>
      <c r="AY11">
        <v>0</v>
      </c>
      <c r="AZ11">
        <v>0</v>
      </c>
      <c r="BA11">
        <v>0</v>
      </c>
      <c r="BB11">
        <v>0</v>
      </c>
      <c r="BC11">
        <v>-3.92318796365165</v>
      </c>
      <c r="BD11">
        <v>50.4757827663394</v>
      </c>
    </row>
    <row r="12" spans="1:56" x14ac:dyDescent="0.35">
      <c r="A12">
        <v>11</v>
      </c>
      <c r="B12" t="s">
        <v>110</v>
      </c>
      <c r="C12">
        <v>4</v>
      </c>
      <c r="D12" t="str">
        <f t="shared" si="0"/>
        <v>YES</v>
      </c>
      <c r="E12">
        <v>8</v>
      </c>
      <c r="F12">
        <v>0</v>
      </c>
      <c r="G12">
        <v>0</v>
      </c>
      <c r="H12">
        <v>30</v>
      </c>
      <c r="I12">
        <v>1</v>
      </c>
      <c r="J12">
        <v>4</v>
      </c>
      <c r="K12">
        <v>1</v>
      </c>
      <c r="L12">
        <v>0</v>
      </c>
      <c r="M12">
        <v>0</v>
      </c>
      <c r="N12">
        <v>0</v>
      </c>
      <c r="O12">
        <v>0</v>
      </c>
      <c r="P12">
        <v>0</v>
      </c>
      <c r="Q12">
        <v>0</v>
      </c>
      <c r="R12">
        <v>10</v>
      </c>
      <c r="S12">
        <v>0</v>
      </c>
      <c r="T12">
        <v>0</v>
      </c>
      <c r="U12">
        <v>4</v>
      </c>
      <c r="V12">
        <v>0</v>
      </c>
      <c r="W12">
        <v>10</v>
      </c>
      <c r="X12">
        <v>1</v>
      </c>
      <c r="Y12">
        <v>0</v>
      </c>
      <c r="Z12">
        <v>30</v>
      </c>
      <c r="AA12">
        <v>15</v>
      </c>
      <c r="AB12">
        <v>8</v>
      </c>
      <c r="AC12">
        <v>0</v>
      </c>
      <c r="AD12">
        <v>99</v>
      </c>
      <c r="AE12">
        <v>1</v>
      </c>
      <c r="AF12">
        <v>4</v>
      </c>
      <c r="AG12">
        <v>0</v>
      </c>
      <c r="AH12">
        <v>0</v>
      </c>
      <c r="AI12">
        <v>0</v>
      </c>
      <c r="AJ12">
        <v>0</v>
      </c>
      <c r="AK12">
        <v>0</v>
      </c>
      <c r="AL12" t="s">
        <v>111</v>
      </c>
      <c r="AM12" t="s">
        <v>110</v>
      </c>
      <c r="AN12">
        <v>30</v>
      </c>
      <c r="AO12" t="s">
        <v>112</v>
      </c>
      <c r="AP12" s="1">
        <v>45369.616307870398</v>
      </c>
      <c r="AQ12" s="1">
        <v>45369.616307870398</v>
      </c>
      <c r="AR12">
        <v>3</v>
      </c>
      <c r="AS12">
        <v>3</v>
      </c>
      <c r="AT12">
        <v>3</v>
      </c>
      <c r="AU12">
        <v>3</v>
      </c>
      <c r="AV12" t="s">
        <v>86</v>
      </c>
      <c r="AW12" t="s">
        <v>86</v>
      </c>
      <c r="AX12">
        <v>0</v>
      </c>
      <c r="AY12">
        <v>0</v>
      </c>
      <c r="AZ12">
        <v>0</v>
      </c>
      <c r="BA12">
        <v>0</v>
      </c>
      <c r="BB12">
        <v>0</v>
      </c>
      <c r="BC12">
        <v>-3.93060930913314</v>
      </c>
      <c r="BD12">
        <v>50.471833212638501</v>
      </c>
    </row>
    <row r="13" spans="1:56" x14ac:dyDescent="0.35">
      <c r="A13">
        <v>12</v>
      </c>
      <c r="B13" t="s">
        <v>113</v>
      </c>
      <c r="C13">
        <v>27</v>
      </c>
      <c r="D13" t="str">
        <f t="shared" si="0"/>
        <v>YES</v>
      </c>
      <c r="E13">
        <v>0</v>
      </c>
      <c r="F13">
        <v>0</v>
      </c>
      <c r="G13">
        <v>0</v>
      </c>
      <c r="H13">
        <v>0</v>
      </c>
      <c r="I13">
        <v>100</v>
      </c>
      <c r="J13">
        <v>30</v>
      </c>
      <c r="K13">
        <v>0</v>
      </c>
      <c r="L13">
        <v>0</v>
      </c>
      <c r="M13">
        <v>0</v>
      </c>
      <c r="N13">
        <v>0</v>
      </c>
      <c r="O13">
        <v>0</v>
      </c>
      <c r="P13">
        <v>0</v>
      </c>
      <c r="Q13">
        <v>0</v>
      </c>
      <c r="R13">
        <v>0</v>
      </c>
      <c r="S13">
        <v>0</v>
      </c>
      <c r="T13">
        <v>0</v>
      </c>
      <c r="U13">
        <v>0</v>
      </c>
      <c r="V13">
        <v>0</v>
      </c>
      <c r="W13">
        <v>0</v>
      </c>
      <c r="X13">
        <v>0</v>
      </c>
      <c r="Y13">
        <v>0</v>
      </c>
      <c r="Z13">
        <v>0</v>
      </c>
      <c r="AA13">
        <v>15</v>
      </c>
      <c r="AB13">
        <v>0</v>
      </c>
      <c r="AC13">
        <v>2</v>
      </c>
      <c r="AD13">
        <v>0</v>
      </c>
      <c r="AE13">
        <v>0</v>
      </c>
      <c r="AF13">
        <v>27</v>
      </c>
      <c r="AG13">
        <v>0</v>
      </c>
      <c r="AH13">
        <v>0</v>
      </c>
      <c r="AI13">
        <v>0</v>
      </c>
      <c r="AJ13">
        <v>0</v>
      </c>
      <c r="AK13">
        <v>5</v>
      </c>
      <c r="AL13" t="s">
        <v>114</v>
      </c>
      <c r="AM13" t="s">
        <v>113</v>
      </c>
      <c r="AN13">
        <v>0</v>
      </c>
      <c r="AO13" t="s">
        <v>115</v>
      </c>
      <c r="AP13" s="1">
        <v>45370.628680555601</v>
      </c>
      <c r="AQ13" s="1">
        <v>45370.628680555601</v>
      </c>
      <c r="AR13">
        <v>40</v>
      </c>
      <c r="AS13">
        <v>40</v>
      </c>
      <c r="AT13">
        <v>50</v>
      </c>
      <c r="AU13">
        <v>30</v>
      </c>
      <c r="AV13" t="s">
        <v>86</v>
      </c>
      <c r="AW13" t="s">
        <v>86</v>
      </c>
      <c r="AX13">
        <v>0</v>
      </c>
      <c r="AY13">
        <v>0</v>
      </c>
      <c r="AZ13">
        <v>0</v>
      </c>
      <c r="BA13">
        <v>0</v>
      </c>
      <c r="BB13">
        <v>0</v>
      </c>
      <c r="BC13">
        <v>-3.8971850195187501</v>
      </c>
      <c r="BD13">
        <v>50.509472189141903</v>
      </c>
    </row>
    <row r="14" spans="1:56" x14ac:dyDescent="0.35">
      <c r="A14">
        <v>13</v>
      </c>
      <c r="B14" t="s">
        <v>116</v>
      </c>
      <c r="C14">
        <v>25</v>
      </c>
      <c r="D14" t="str">
        <f t="shared" si="0"/>
        <v>YES</v>
      </c>
      <c r="E14">
        <v>2</v>
      </c>
      <c r="F14">
        <v>0</v>
      </c>
      <c r="G14">
        <v>0</v>
      </c>
      <c r="H14">
        <v>0</v>
      </c>
      <c r="I14">
        <v>0</v>
      </c>
      <c r="J14">
        <v>4</v>
      </c>
      <c r="K14">
        <v>1</v>
      </c>
      <c r="L14">
        <v>0</v>
      </c>
      <c r="M14">
        <v>0</v>
      </c>
      <c r="N14">
        <v>0</v>
      </c>
      <c r="O14">
        <v>0</v>
      </c>
      <c r="P14">
        <v>0</v>
      </c>
      <c r="Q14">
        <v>0</v>
      </c>
      <c r="R14">
        <v>2</v>
      </c>
      <c r="S14">
        <v>0</v>
      </c>
      <c r="T14">
        <v>0</v>
      </c>
      <c r="U14">
        <v>0</v>
      </c>
      <c r="V14">
        <v>0</v>
      </c>
      <c r="W14">
        <v>0</v>
      </c>
      <c r="X14">
        <v>0</v>
      </c>
      <c r="Y14">
        <v>0</v>
      </c>
      <c r="Z14">
        <v>33</v>
      </c>
      <c r="AA14">
        <v>12</v>
      </c>
      <c r="AB14">
        <v>2</v>
      </c>
      <c r="AC14">
        <v>0</v>
      </c>
      <c r="AD14">
        <v>0</v>
      </c>
      <c r="AE14">
        <v>0</v>
      </c>
      <c r="AF14">
        <v>25</v>
      </c>
      <c r="AG14">
        <v>0</v>
      </c>
      <c r="AH14">
        <v>0</v>
      </c>
      <c r="AI14">
        <v>0</v>
      </c>
      <c r="AJ14">
        <v>0</v>
      </c>
      <c r="AK14">
        <v>0</v>
      </c>
      <c r="AL14" t="s">
        <v>117</v>
      </c>
      <c r="AM14" t="s">
        <v>116</v>
      </c>
      <c r="AN14">
        <v>0</v>
      </c>
      <c r="AO14" t="s">
        <v>118</v>
      </c>
      <c r="AP14" s="1">
        <v>45370.482141203698</v>
      </c>
      <c r="AQ14" s="1">
        <v>45370.482141203698</v>
      </c>
      <c r="AR14">
        <v>1</v>
      </c>
      <c r="AS14">
        <v>1</v>
      </c>
      <c r="AT14">
        <v>5</v>
      </c>
      <c r="AU14">
        <v>4</v>
      </c>
      <c r="AV14" t="s">
        <v>86</v>
      </c>
      <c r="AW14" t="s">
        <v>82</v>
      </c>
      <c r="AX14">
        <v>0</v>
      </c>
      <c r="AY14">
        <v>0</v>
      </c>
      <c r="AZ14">
        <v>0</v>
      </c>
      <c r="BA14">
        <v>0</v>
      </c>
      <c r="BB14">
        <v>0</v>
      </c>
      <c r="BC14">
        <v>-3.9762493633931202</v>
      </c>
      <c r="BD14">
        <v>50.462352289907201</v>
      </c>
    </row>
    <row r="15" spans="1:56" x14ac:dyDescent="0.35">
      <c r="A15">
        <v>14</v>
      </c>
      <c r="B15" t="s">
        <v>119</v>
      </c>
      <c r="C15">
        <v>15</v>
      </c>
      <c r="D15" t="str">
        <f t="shared" si="0"/>
        <v>YES</v>
      </c>
      <c r="E15">
        <v>1</v>
      </c>
      <c r="F15">
        <v>0</v>
      </c>
      <c r="G15">
        <v>0</v>
      </c>
      <c r="H15">
        <v>0</v>
      </c>
      <c r="I15">
        <v>0</v>
      </c>
      <c r="J15">
        <v>10</v>
      </c>
      <c r="K15">
        <v>1</v>
      </c>
      <c r="L15">
        <v>0</v>
      </c>
      <c r="M15">
        <v>0</v>
      </c>
      <c r="N15">
        <v>0</v>
      </c>
      <c r="O15">
        <v>0</v>
      </c>
      <c r="P15">
        <v>0</v>
      </c>
      <c r="Q15">
        <v>0</v>
      </c>
      <c r="R15">
        <v>1</v>
      </c>
      <c r="S15">
        <v>0</v>
      </c>
      <c r="T15">
        <v>0</v>
      </c>
      <c r="U15">
        <v>0</v>
      </c>
      <c r="V15">
        <v>0</v>
      </c>
      <c r="W15">
        <v>0</v>
      </c>
      <c r="X15">
        <v>0</v>
      </c>
      <c r="Y15">
        <v>0</v>
      </c>
      <c r="Z15">
        <v>4</v>
      </c>
      <c r="AA15">
        <v>1</v>
      </c>
      <c r="AB15">
        <v>1</v>
      </c>
      <c r="AC15">
        <v>0</v>
      </c>
      <c r="AD15">
        <v>1</v>
      </c>
      <c r="AE15">
        <v>1</v>
      </c>
      <c r="AF15">
        <v>15</v>
      </c>
      <c r="AG15">
        <v>0</v>
      </c>
      <c r="AH15">
        <v>0</v>
      </c>
      <c r="AI15">
        <v>0</v>
      </c>
      <c r="AJ15">
        <v>0</v>
      </c>
      <c r="AK15">
        <v>1</v>
      </c>
      <c r="AL15" t="s">
        <v>120</v>
      </c>
      <c r="AM15" t="s">
        <v>119</v>
      </c>
      <c r="AN15">
        <v>1</v>
      </c>
      <c r="AO15" t="s">
        <v>121</v>
      </c>
      <c r="AP15" s="1">
        <v>45370.497499999998</v>
      </c>
      <c r="AQ15" s="1">
        <v>45370.497499999998</v>
      </c>
      <c r="AR15">
        <v>1</v>
      </c>
      <c r="AS15">
        <v>1</v>
      </c>
      <c r="AT15">
        <v>1</v>
      </c>
      <c r="AU15">
        <v>1</v>
      </c>
      <c r="AV15" t="s">
        <v>86</v>
      </c>
      <c r="AW15" t="s">
        <v>86</v>
      </c>
      <c r="AX15">
        <v>0</v>
      </c>
      <c r="AY15">
        <v>0</v>
      </c>
      <c r="AZ15">
        <v>0</v>
      </c>
      <c r="BA15">
        <v>2</v>
      </c>
      <c r="BB15">
        <v>0</v>
      </c>
      <c r="BC15">
        <v>-3.9781299406263599</v>
      </c>
      <c r="BD15">
        <v>50.465338103368197</v>
      </c>
    </row>
    <row r="16" spans="1:56" x14ac:dyDescent="0.35">
      <c r="A16">
        <v>15</v>
      </c>
      <c r="B16" t="s">
        <v>122</v>
      </c>
      <c r="C16">
        <v>5</v>
      </c>
      <c r="D16" t="str">
        <f t="shared" si="0"/>
        <v>YES</v>
      </c>
      <c r="E16">
        <v>2</v>
      </c>
      <c r="F16">
        <v>0</v>
      </c>
      <c r="G16">
        <v>0</v>
      </c>
      <c r="H16">
        <v>20</v>
      </c>
      <c r="I16">
        <v>0</v>
      </c>
      <c r="J16">
        <v>2</v>
      </c>
      <c r="K16">
        <v>1</v>
      </c>
      <c r="L16">
        <v>0</v>
      </c>
      <c r="M16">
        <v>0</v>
      </c>
      <c r="N16">
        <v>0</v>
      </c>
      <c r="O16">
        <v>0</v>
      </c>
      <c r="P16">
        <v>0</v>
      </c>
      <c r="Q16">
        <v>0</v>
      </c>
      <c r="R16">
        <v>4</v>
      </c>
      <c r="S16">
        <v>0</v>
      </c>
      <c r="T16">
        <v>0</v>
      </c>
      <c r="U16">
        <v>0</v>
      </c>
      <c r="V16">
        <v>0</v>
      </c>
      <c r="W16">
        <v>2</v>
      </c>
      <c r="X16">
        <v>0</v>
      </c>
      <c r="Y16">
        <v>0</v>
      </c>
      <c r="Z16">
        <v>45</v>
      </c>
      <c r="AA16">
        <v>5</v>
      </c>
      <c r="AB16">
        <v>2</v>
      </c>
      <c r="AC16">
        <v>0</v>
      </c>
      <c r="AD16">
        <v>95</v>
      </c>
      <c r="AE16">
        <v>1</v>
      </c>
      <c r="AF16">
        <v>5</v>
      </c>
      <c r="AG16">
        <v>0</v>
      </c>
      <c r="AH16">
        <v>1</v>
      </c>
      <c r="AI16">
        <v>0</v>
      </c>
      <c r="AJ16">
        <v>0</v>
      </c>
      <c r="AK16">
        <v>1</v>
      </c>
      <c r="AL16" t="s">
        <v>123</v>
      </c>
      <c r="AM16" t="s">
        <v>122</v>
      </c>
      <c r="AN16">
        <v>2</v>
      </c>
      <c r="AO16" t="s">
        <v>124</v>
      </c>
      <c r="AP16" s="1">
        <v>45370.609907407401</v>
      </c>
      <c r="AQ16" s="1">
        <v>45370.609907407401</v>
      </c>
      <c r="AR16">
        <v>2</v>
      </c>
      <c r="AS16">
        <v>5</v>
      </c>
      <c r="AT16">
        <v>2</v>
      </c>
      <c r="AU16">
        <v>3</v>
      </c>
      <c r="AV16" t="s">
        <v>86</v>
      </c>
      <c r="AW16" t="s">
        <v>82</v>
      </c>
      <c r="AX16">
        <v>0</v>
      </c>
      <c r="AY16">
        <v>0</v>
      </c>
      <c r="AZ16">
        <v>0</v>
      </c>
      <c r="BA16">
        <v>68</v>
      </c>
      <c r="BB16">
        <v>0</v>
      </c>
      <c r="BC16">
        <v>-3.9777783867365302</v>
      </c>
      <c r="BD16">
        <v>50.475793932620697</v>
      </c>
    </row>
    <row r="17" spans="1:56" x14ac:dyDescent="0.35">
      <c r="A17">
        <v>16</v>
      </c>
      <c r="B17" t="s">
        <v>125</v>
      </c>
      <c r="C17">
        <v>2</v>
      </c>
      <c r="D17" t="str">
        <f t="shared" si="0"/>
        <v>YES</v>
      </c>
      <c r="E17">
        <v>0</v>
      </c>
      <c r="F17">
        <v>0</v>
      </c>
      <c r="G17">
        <v>15</v>
      </c>
      <c r="H17">
        <v>0</v>
      </c>
      <c r="I17">
        <v>0</v>
      </c>
      <c r="J17">
        <v>0</v>
      </c>
      <c r="K17">
        <v>0</v>
      </c>
      <c r="L17">
        <v>0</v>
      </c>
      <c r="M17">
        <v>0</v>
      </c>
      <c r="N17">
        <v>0</v>
      </c>
      <c r="O17">
        <v>0</v>
      </c>
      <c r="P17">
        <v>0</v>
      </c>
      <c r="Q17">
        <v>0</v>
      </c>
      <c r="R17">
        <v>0</v>
      </c>
      <c r="S17">
        <v>0</v>
      </c>
      <c r="T17">
        <v>0</v>
      </c>
      <c r="U17">
        <v>0</v>
      </c>
      <c r="V17">
        <v>0</v>
      </c>
      <c r="W17">
        <v>5</v>
      </c>
      <c r="X17">
        <v>0</v>
      </c>
      <c r="Y17">
        <v>0</v>
      </c>
      <c r="Z17">
        <v>35</v>
      </c>
      <c r="AA17">
        <v>0</v>
      </c>
      <c r="AB17">
        <v>0</v>
      </c>
      <c r="AC17">
        <v>2</v>
      </c>
      <c r="AD17">
        <v>100</v>
      </c>
      <c r="AE17">
        <v>0</v>
      </c>
      <c r="AF17">
        <v>2</v>
      </c>
      <c r="AG17">
        <v>15</v>
      </c>
      <c r="AH17">
        <v>0</v>
      </c>
      <c r="AI17">
        <v>0</v>
      </c>
      <c r="AJ17">
        <v>0</v>
      </c>
      <c r="AK17">
        <v>0</v>
      </c>
      <c r="AL17" t="s">
        <v>126</v>
      </c>
      <c r="AM17" t="s">
        <v>125</v>
      </c>
      <c r="AN17">
        <v>0</v>
      </c>
      <c r="AO17" t="s">
        <v>127</v>
      </c>
      <c r="AP17" s="1">
        <v>45370.644432870402</v>
      </c>
      <c r="AQ17" s="1">
        <v>45370.646574074097</v>
      </c>
      <c r="AR17">
        <v>5</v>
      </c>
      <c r="AS17">
        <v>5</v>
      </c>
      <c r="AT17">
        <v>7</v>
      </c>
      <c r="AU17">
        <v>5</v>
      </c>
      <c r="AV17" t="s">
        <v>82</v>
      </c>
      <c r="AW17" t="s">
        <v>86</v>
      </c>
      <c r="AX17">
        <v>0</v>
      </c>
      <c r="AY17">
        <v>0</v>
      </c>
      <c r="AZ17">
        <v>0</v>
      </c>
      <c r="BA17">
        <v>0</v>
      </c>
      <c r="BB17">
        <v>0</v>
      </c>
      <c r="BC17">
        <v>-3.8868572530889001</v>
      </c>
      <c r="BD17">
        <v>50.523989411080102</v>
      </c>
    </row>
    <row r="18" spans="1:56" x14ac:dyDescent="0.35">
      <c r="A18">
        <v>17</v>
      </c>
      <c r="B18" t="s">
        <v>128</v>
      </c>
      <c r="C18">
        <v>5</v>
      </c>
      <c r="D18" t="str">
        <f t="shared" si="0"/>
        <v>YES</v>
      </c>
      <c r="E18">
        <v>0</v>
      </c>
      <c r="F18">
        <v>5</v>
      </c>
      <c r="G18">
        <v>5</v>
      </c>
      <c r="H18">
        <v>5</v>
      </c>
      <c r="I18">
        <v>0</v>
      </c>
      <c r="J18">
        <v>20</v>
      </c>
      <c r="K18">
        <v>0</v>
      </c>
      <c r="L18">
        <v>0</v>
      </c>
      <c r="M18">
        <v>0</v>
      </c>
      <c r="N18">
        <v>0</v>
      </c>
      <c r="O18">
        <v>0</v>
      </c>
      <c r="P18">
        <v>0</v>
      </c>
      <c r="Q18">
        <v>0</v>
      </c>
      <c r="R18">
        <v>20</v>
      </c>
      <c r="S18">
        <v>0</v>
      </c>
      <c r="T18">
        <v>0</v>
      </c>
      <c r="U18">
        <v>0</v>
      </c>
      <c r="V18">
        <v>0</v>
      </c>
      <c r="W18">
        <v>5</v>
      </c>
      <c r="X18">
        <v>0</v>
      </c>
      <c r="Y18">
        <v>0</v>
      </c>
      <c r="Z18">
        <v>0</v>
      </c>
      <c r="AA18">
        <v>0</v>
      </c>
      <c r="AB18">
        <v>0</v>
      </c>
      <c r="AC18">
        <v>0</v>
      </c>
      <c r="AD18">
        <v>0</v>
      </c>
      <c r="AE18">
        <v>0</v>
      </c>
      <c r="AF18">
        <v>5</v>
      </c>
      <c r="AG18">
        <v>20</v>
      </c>
      <c r="AH18">
        <v>0</v>
      </c>
      <c r="AI18">
        <v>0</v>
      </c>
      <c r="AJ18">
        <v>0</v>
      </c>
      <c r="AK18">
        <v>0</v>
      </c>
      <c r="AL18" t="s">
        <v>129</v>
      </c>
      <c r="AM18" t="s">
        <v>128</v>
      </c>
      <c r="AN18">
        <v>25</v>
      </c>
      <c r="AO18" t="s">
        <v>130</v>
      </c>
      <c r="AP18" s="1">
        <v>45370.661053240699</v>
      </c>
      <c r="AQ18" s="1">
        <v>45370.661053240699</v>
      </c>
      <c r="AR18">
        <v>3</v>
      </c>
      <c r="AS18">
        <v>3</v>
      </c>
      <c r="AT18">
        <v>3</v>
      </c>
      <c r="AU18">
        <v>3</v>
      </c>
      <c r="AV18" t="s">
        <v>86</v>
      </c>
      <c r="AW18" t="s">
        <v>86</v>
      </c>
      <c r="AX18">
        <v>0</v>
      </c>
      <c r="AY18">
        <v>0</v>
      </c>
      <c r="AZ18">
        <v>0</v>
      </c>
      <c r="BA18">
        <v>10</v>
      </c>
      <c r="BB18">
        <v>0</v>
      </c>
      <c r="BC18">
        <v>-3.8849468113640602</v>
      </c>
      <c r="BD18">
        <v>50.523634392130198</v>
      </c>
    </row>
    <row r="19" spans="1:56" x14ac:dyDescent="0.35">
      <c r="A19">
        <v>18</v>
      </c>
      <c r="B19" t="s">
        <v>131</v>
      </c>
      <c r="C19">
        <v>10</v>
      </c>
      <c r="D19" t="str">
        <f t="shared" si="0"/>
        <v>YES</v>
      </c>
      <c r="E19">
        <v>0</v>
      </c>
      <c r="F19">
        <v>0</v>
      </c>
      <c r="G19">
        <v>2</v>
      </c>
      <c r="H19">
        <v>5</v>
      </c>
      <c r="I19">
        <v>0</v>
      </c>
      <c r="J19">
        <v>0</v>
      </c>
      <c r="K19">
        <v>2</v>
      </c>
      <c r="L19">
        <v>0</v>
      </c>
      <c r="M19">
        <v>0</v>
      </c>
      <c r="N19">
        <v>0</v>
      </c>
      <c r="O19">
        <v>0</v>
      </c>
      <c r="P19">
        <v>0</v>
      </c>
      <c r="Q19">
        <v>0</v>
      </c>
      <c r="R19">
        <v>10</v>
      </c>
      <c r="S19">
        <v>0</v>
      </c>
      <c r="T19">
        <v>0</v>
      </c>
      <c r="U19">
        <v>0</v>
      </c>
      <c r="V19">
        <v>0</v>
      </c>
      <c r="W19">
        <v>7</v>
      </c>
      <c r="X19">
        <v>0</v>
      </c>
      <c r="Y19">
        <v>0</v>
      </c>
      <c r="Z19">
        <v>35</v>
      </c>
      <c r="AA19">
        <v>10</v>
      </c>
      <c r="AB19">
        <v>0</v>
      </c>
      <c r="AC19">
        <v>0</v>
      </c>
      <c r="AD19">
        <v>0</v>
      </c>
      <c r="AE19">
        <v>1</v>
      </c>
      <c r="AF19">
        <v>10</v>
      </c>
      <c r="AG19">
        <v>5</v>
      </c>
      <c r="AH19">
        <v>2</v>
      </c>
      <c r="AI19">
        <v>2</v>
      </c>
      <c r="AJ19">
        <v>0</v>
      </c>
      <c r="AK19">
        <v>2</v>
      </c>
      <c r="AL19" t="s">
        <v>132</v>
      </c>
      <c r="AM19" t="s">
        <v>131</v>
      </c>
      <c r="AN19">
        <v>17</v>
      </c>
      <c r="AO19" t="s">
        <v>133</v>
      </c>
      <c r="AP19" s="1">
        <v>45370.688587962999</v>
      </c>
      <c r="AQ19" s="1">
        <v>45370.688587962999</v>
      </c>
      <c r="AR19">
        <v>5</v>
      </c>
      <c r="AS19">
        <v>3</v>
      </c>
      <c r="AT19">
        <v>3</v>
      </c>
      <c r="AU19">
        <v>3</v>
      </c>
      <c r="AV19" t="s">
        <v>86</v>
      </c>
      <c r="AW19" t="s">
        <v>86</v>
      </c>
      <c r="AX19">
        <v>0</v>
      </c>
      <c r="AY19">
        <v>0</v>
      </c>
      <c r="AZ19">
        <v>0</v>
      </c>
      <c r="BA19">
        <v>15</v>
      </c>
      <c r="BB19">
        <v>0</v>
      </c>
      <c r="BC19">
        <v>-3.87861051935469</v>
      </c>
      <c r="BD19">
        <v>50.526305640726299</v>
      </c>
    </row>
    <row r="20" spans="1:56" x14ac:dyDescent="0.35">
      <c r="A20">
        <v>19</v>
      </c>
      <c r="B20" t="s">
        <v>134</v>
      </c>
      <c r="C20">
        <v>4</v>
      </c>
      <c r="D20" t="str">
        <f t="shared" si="0"/>
        <v>YES</v>
      </c>
      <c r="E20">
        <v>19</v>
      </c>
      <c r="F20">
        <v>0</v>
      </c>
      <c r="G20">
        <v>3</v>
      </c>
      <c r="H20">
        <v>0</v>
      </c>
      <c r="I20">
        <v>4</v>
      </c>
      <c r="J20">
        <v>6</v>
      </c>
      <c r="K20">
        <v>0</v>
      </c>
      <c r="L20">
        <v>0</v>
      </c>
      <c r="M20">
        <v>0</v>
      </c>
      <c r="N20">
        <v>0</v>
      </c>
      <c r="O20">
        <v>0</v>
      </c>
      <c r="P20">
        <v>0</v>
      </c>
      <c r="Q20">
        <v>0</v>
      </c>
      <c r="R20">
        <v>0</v>
      </c>
      <c r="S20">
        <v>0</v>
      </c>
      <c r="T20">
        <v>0</v>
      </c>
      <c r="U20">
        <v>0</v>
      </c>
      <c r="V20">
        <v>0</v>
      </c>
      <c r="W20">
        <v>8</v>
      </c>
      <c r="X20">
        <v>0</v>
      </c>
      <c r="Y20">
        <v>0</v>
      </c>
      <c r="Z20">
        <v>4</v>
      </c>
      <c r="AA20">
        <v>40</v>
      </c>
      <c r="AB20">
        <v>15</v>
      </c>
      <c r="AC20">
        <v>0</v>
      </c>
      <c r="AD20">
        <v>0</v>
      </c>
      <c r="AE20">
        <v>1</v>
      </c>
      <c r="AF20">
        <v>4</v>
      </c>
      <c r="AG20">
        <v>45</v>
      </c>
      <c r="AH20">
        <v>0</v>
      </c>
      <c r="AI20">
        <v>0</v>
      </c>
      <c r="AJ20">
        <v>0</v>
      </c>
      <c r="AK20">
        <v>0</v>
      </c>
      <c r="AL20" t="s">
        <v>135</v>
      </c>
      <c r="AM20" t="s">
        <v>134</v>
      </c>
      <c r="AN20">
        <v>7</v>
      </c>
      <c r="AO20" t="s">
        <v>136</v>
      </c>
      <c r="AP20" s="1">
        <v>45370.392754629604</v>
      </c>
      <c r="AQ20" s="1">
        <v>45370.392754629604</v>
      </c>
      <c r="AR20">
        <v>5</v>
      </c>
      <c r="AS20">
        <v>5</v>
      </c>
      <c r="AT20">
        <v>3</v>
      </c>
      <c r="AU20">
        <v>4</v>
      </c>
      <c r="AV20" t="s">
        <v>86</v>
      </c>
      <c r="AW20" t="s">
        <v>86</v>
      </c>
      <c r="AX20">
        <v>1</v>
      </c>
      <c r="AY20">
        <v>3</v>
      </c>
      <c r="AZ20">
        <v>0</v>
      </c>
      <c r="BA20">
        <v>0</v>
      </c>
      <c r="BB20">
        <v>0</v>
      </c>
      <c r="BC20">
        <v>-3.9622929736456598</v>
      </c>
      <c r="BD20">
        <v>50.441284262941998</v>
      </c>
    </row>
    <row r="21" spans="1:56" x14ac:dyDescent="0.35">
      <c r="A21">
        <v>20</v>
      </c>
      <c r="B21" t="s">
        <v>137</v>
      </c>
      <c r="C21">
        <v>4</v>
      </c>
      <c r="D21" t="str">
        <f t="shared" si="0"/>
        <v>YES</v>
      </c>
      <c r="E21">
        <v>3</v>
      </c>
      <c r="F21">
        <v>0</v>
      </c>
      <c r="G21">
        <v>85</v>
      </c>
      <c r="H21">
        <v>0</v>
      </c>
      <c r="I21">
        <v>16</v>
      </c>
      <c r="J21">
        <v>6</v>
      </c>
      <c r="K21">
        <v>1</v>
      </c>
      <c r="L21">
        <v>0</v>
      </c>
      <c r="M21">
        <v>0</v>
      </c>
      <c r="N21">
        <v>0</v>
      </c>
      <c r="O21">
        <v>0</v>
      </c>
      <c r="P21">
        <v>0</v>
      </c>
      <c r="Q21">
        <v>0</v>
      </c>
      <c r="R21">
        <v>0</v>
      </c>
      <c r="S21">
        <v>0</v>
      </c>
      <c r="T21">
        <v>0</v>
      </c>
      <c r="U21">
        <v>0</v>
      </c>
      <c r="V21">
        <v>0</v>
      </c>
      <c r="W21">
        <v>0</v>
      </c>
      <c r="X21">
        <v>0</v>
      </c>
      <c r="Y21">
        <v>0</v>
      </c>
      <c r="Z21">
        <v>5</v>
      </c>
      <c r="AA21">
        <v>40</v>
      </c>
      <c r="AB21">
        <v>12</v>
      </c>
      <c r="AC21">
        <v>0</v>
      </c>
      <c r="AD21">
        <v>14</v>
      </c>
      <c r="AE21">
        <v>1</v>
      </c>
      <c r="AF21">
        <v>4</v>
      </c>
      <c r="AG21">
        <v>0</v>
      </c>
      <c r="AH21">
        <v>40</v>
      </c>
      <c r="AI21">
        <v>0</v>
      </c>
      <c r="AJ21">
        <v>0</v>
      </c>
      <c r="AK21">
        <v>0</v>
      </c>
      <c r="AL21" t="s">
        <v>138</v>
      </c>
      <c r="AM21" t="s">
        <v>137</v>
      </c>
      <c r="AN21">
        <v>0</v>
      </c>
      <c r="AO21" t="s">
        <v>139</v>
      </c>
      <c r="AP21" s="1">
        <v>45370.435057870403</v>
      </c>
      <c r="AQ21" s="1">
        <v>45370.435057870403</v>
      </c>
      <c r="AR21">
        <v>40</v>
      </c>
      <c r="AS21">
        <v>2</v>
      </c>
      <c r="AT21">
        <v>20</v>
      </c>
      <c r="AU21">
        <v>25</v>
      </c>
      <c r="AV21" t="s">
        <v>86</v>
      </c>
      <c r="AW21" t="s">
        <v>82</v>
      </c>
      <c r="AX21">
        <v>0</v>
      </c>
      <c r="AY21">
        <v>0</v>
      </c>
      <c r="AZ21">
        <v>0</v>
      </c>
      <c r="BA21">
        <v>3</v>
      </c>
      <c r="BB21">
        <v>0</v>
      </c>
      <c r="BC21">
        <v>-3.9631728905344201</v>
      </c>
      <c r="BD21">
        <v>50.448749169749497</v>
      </c>
    </row>
    <row r="22" spans="1:56" x14ac:dyDescent="0.35">
      <c r="A22">
        <v>21</v>
      </c>
      <c r="B22" t="s">
        <v>140</v>
      </c>
      <c r="C22">
        <v>12</v>
      </c>
      <c r="D22" t="str">
        <f t="shared" si="0"/>
        <v>YES</v>
      </c>
      <c r="E22">
        <v>4</v>
      </c>
      <c r="F22">
        <v>0</v>
      </c>
      <c r="G22">
        <v>5</v>
      </c>
      <c r="H22">
        <v>0</v>
      </c>
      <c r="I22">
        <v>20</v>
      </c>
      <c r="J22">
        <v>5</v>
      </c>
      <c r="K22">
        <v>0</v>
      </c>
      <c r="L22">
        <v>0</v>
      </c>
      <c r="M22">
        <v>0</v>
      </c>
      <c r="N22">
        <v>0</v>
      </c>
      <c r="O22">
        <v>0</v>
      </c>
      <c r="P22">
        <v>0</v>
      </c>
      <c r="Q22">
        <v>0</v>
      </c>
      <c r="R22">
        <v>0</v>
      </c>
      <c r="S22">
        <v>0</v>
      </c>
      <c r="T22">
        <v>0</v>
      </c>
      <c r="U22">
        <v>0</v>
      </c>
      <c r="V22">
        <v>0</v>
      </c>
      <c r="W22">
        <v>7</v>
      </c>
      <c r="X22">
        <v>0</v>
      </c>
      <c r="Y22">
        <v>0</v>
      </c>
      <c r="Z22">
        <v>50</v>
      </c>
      <c r="AA22">
        <v>35</v>
      </c>
      <c r="AB22">
        <v>22</v>
      </c>
      <c r="AC22">
        <v>0</v>
      </c>
      <c r="AD22">
        <v>0</v>
      </c>
      <c r="AE22">
        <v>1</v>
      </c>
      <c r="AF22">
        <v>12</v>
      </c>
      <c r="AG22">
        <v>0</v>
      </c>
      <c r="AH22">
        <v>1</v>
      </c>
      <c r="AI22">
        <v>0</v>
      </c>
      <c r="AJ22">
        <v>0</v>
      </c>
      <c r="AK22">
        <v>3</v>
      </c>
      <c r="AL22" t="s">
        <v>141</v>
      </c>
      <c r="AM22" t="s">
        <v>140</v>
      </c>
      <c r="AN22">
        <v>7</v>
      </c>
      <c r="AO22" t="s">
        <v>142</v>
      </c>
      <c r="AP22" s="1">
        <v>45370.449895833299</v>
      </c>
      <c r="AQ22" s="1">
        <v>45370.449895833299</v>
      </c>
      <c r="AR22">
        <v>4</v>
      </c>
      <c r="AS22">
        <v>4</v>
      </c>
      <c r="AT22">
        <v>20</v>
      </c>
      <c r="AU22">
        <v>10</v>
      </c>
      <c r="AV22" t="s">
        <v>86</v>
      </c>
      <c r="AW22" t="s">
        <v>86</v>
      </c>
      <c r="AX22">
        <v>0</v>
      </c>
      <c r="AY22">
        <v>0</v>
      </c>
      <c r="AZ22">
        <v>0</v>
      </c>
      <c r="BA22">
        <v>0</v>
      </c>
      <c r="BB22">
        <v>0</v>
      </c>
      <c r="BC22">
        <v>-3.9604338706393101</v>
      </c>
      <c r="BD22">
        <v>50.4498803241326</v>
      </c>
    </row>
    <row r="23" spans="1:56" x14ac:dyDescent="0.35">
      <c r="A23">
        <v>22</v>
      </c>
      <c r="B23" t="s">
        <v>143</v>
      </c>
      <c r="C23">
        <v>12</v>
      </c>
      <c r="D23" t="str">
        <f t="shared" si="0"/>
        <v>YES</v>
      </c>
      <c r="E23">
        <v>1</v>
      </c>
      <c r="F23">
        <v>0</v>
      </c>
      <c r="G23">
        <v>0</v>
      </c>
      <c r="H23">
        <v>0</v>
      </c>
      <c r="I23">
        <v>40</v>
      </c>
      <c r="J23">
        <v>6</v>
      </c>
      <c r="K23">
        <v>0</v>
      </c>
      <c r="L23">
        <v>0</v>
      </c>
      <c r="M23">
        <v>0</v>
      </c>
      <c r="N23">
        <v>0</v>
      </c>
      <c r="O23">
        <v>0</v>
      </c>
      <c r="P23">
        <v>0</v>
      </c>
      <c r="Q23">
        <v>0</v>
      </c>
      <c r="R23">
        <v>0</v>
      </c>
      <c r="S23">
        <v>0</v>
      </c>
      <c r="T23">
        <v>0</v>
      </c>
      <c r="U23">
        <v>0</v>
      </c>
      <c r="V23">
        <v>0</v>
      </c>
      <c r="W23">
        <v>0</v>
      </c>
      <c r="X23">
        <v>0</v>
      </c>
      <c r="Y23">
        <v>0</v>
      </c>
      <c r="Z23">
        <v>65</v>
      </c>
      <c r="AA23">
        <v>25</v>
      </c>
      <c r="AB23">
        <v>0</v>
      </c>
      <c r="AC23">
        <v>0</v>
      </c>
      <c r="AD23">
        <v>8</v>
      </c>
      <c r="AE23">
        <v>1</v>
      </c>
      <c r="AF23">
        <v>12</v>
      </c>
      <c r="AG23">
        <v>0</v>
      </c>
      <c r="AH23">
        <v>0</v>
      </c>
      <c r="AI23">
        <v>0</v>
      </c>
      <c r="AJ23">
        <v>0</v>
      </c>
      <c r="AK23">
        <v>0</v>
      </c>
      <c r="AL23" t="s">
        <v>144</v>
      </c>
      <c r="AM23" t="s">
        <v>143</v>
      </c>
      <c r="AN23">
        <v>0</v>
      </c>
      <c r="AO23" t="s">
        <v>145</v>
      </c>
      <c r="AP23" s="1">
        <v>45370.471701388902</v>
      </c>
      <c r="AQ23" s="1">
        <v>45370.471701388902</v>
      </c>
      <c r="AR23">
        <v>7</v>
      </c>
      <c r="AS23">
        <v>8</v>
      </c>
      <c r="AT23">
        <v>7</v>
      </c>
      <c r="AU23">
        <v>6</v>
      </c>
      <c r="AV23" t="s">
        <v>86</v>
      </c>
      <c r="AW23" t="s">
        <v>86</v>
      </c>
      <c r="AX23">
        <v>0</v>
      </c>
      <c r="AY23">
        <v>0</v>
      </c>
      <c r="AZ23">
        <v>0</v>
      </c>
      <c r="BA23">
        <v>2</v>
      </c>
      <c r="BB23">
        <v>0</v>
      </c>
      <c r="BC23">
        <v>-3.9584061529558001</v>
      </c>
      <c r="BD23">
        <v>50.457030046644398</v>
      </c>
    </row>
    <row r="24" spans="1:56" x14ac:dyDescent="0.35">
      <c r="A24">
        <v>23</v>
      </c>
      <c r="B24" t="s">
        <v>146</v>
      </c>
      <c r="C24">
        <v>6</v>
      </c>
      <c r="D24" t="str">
        <f t="shared" si="0"/>
        <v>YES</v>
      </c>
      <c r="E24">
        <v>10</v>
      </c>
      <c r="F24">
        <v>0</v>
      </c>
      <c r="G24">
        <v>5</v>
      </c>
      <c r="H24">
        <v>0</v>
      </c>
      <c r="I24">
        <v>8</v>
      </c>
      <c r="J24">
        <v>6</v>
      </c>
      <c r="K24">
        <v>2</v>
      </c>
      <c r="L24">
        <v>0</v>
      </c>
      <c r="M24">
        <v>0</v>
      </c>
      <c r="N24">
        <v>0</v>
      </c>
      <c r="O24">
        <v>0</v>
      </c>
      <c r="P24">
        <v>0</v>
      </c>
      <c r="Q24">
        <v>0</v>
      </c>
      <c r="R24">
        <v>0</v>
      </c>
      <c r="S24">
        <v>0</v>
      </c>
      <c r="T24">
        <v>0</v>
      </c>
      <c r="U24">
        <v>0</v>
      </c>
      <c r="V24">
        <v>0</v>
      </c>
      <c r="W24">
        <v>2</v>
      </c>
      <c r="X24">
        <v>0</v>
      </c>
      <c r="Y24">
        <v>0</v>
      </c>
      <c r="Z24">
        <v>35</v>
      </c>
      <c r="AA24">
        <v>40</v>
      </c>
      <c r="AB24">
        <v>10</v>
      </c>
      <c r="AC24">
        <v>0</v>
      </c>
      <c r="AD24">
        <v>5</v>
      </c>
      <c r="AE24">
        <v>1</v>
      </c>
      <c r="AF24">
        <v>6</v>
      </c>
      <c r="AG24">
        <v>0</v>
      </c>
      <c r="AH24">
        <v>0</v>
      </c>
      <c r="AI24">
        <v>0</v>
      </c>
      <c r="AJ24">
        <v>0</v>
      </c>
      <c r="AK24">
        <v>0</v>
      </c>
      <c r="AL24" t="s">
        <v>147</v>
      </c>
      <c r="AM24" t="s">
        <v>146</v>
      </c>
      <c r="AN24">
        <v>2</v>
      </c>
      <c r="AO24" t="s">
        <v>148</v>
      </c>
      <c r="AP24" s="1">
        <v>45370.482361111099</v>
      </c>
      <c r="AQ24" s="1">
        <v>45370.482361111099</v>
      </c>
      <c r="AR24">
        <v>5</v>
      </c>
      <c r="AS24">
        <v>4</v>
      </c>
      <c r="AT24">
        <v>4</v>
      </c>
      <c r="AU24">
        <v>7</v>
      </c>
      <c r="AV24" t="s">
        <v>86</v>
      </c>
      <c r="AW24" t="s">
        <v>86</v>
      </c>
      <c r="AX24">
        <v>0</v>
      </c>
      <c r="AY24">
        <v>0</v>
      </c>
      <c r="AZ24">
        <v>0</v>
      </c>
      <c r="BB24">
        <v>0</v>
      </c>
      <c r="BC24">
        <v>-3.9527145431983</v>
      </c>
      <c r="BD24">
        <v>50.455181658667698</v>
      </c>
    </row>
    <row r="25" spans="1:56" x14ac:dyDescent="0.35">
      <c r="A25">
        <v>24</v>
      </c>
      <c r="B25" t="s">
        <v>149</v>
      </c>
      <c r="C25">
        <v>28</v>
      </c>
      <c r="D25" t="str">
        <f t="shared" si="0"/>
        <v>YES</v>
      </c>
      <c r="E25">
        <v>1</v>
      </c>
      <c r="F25">
        <v>0</v>
      </c>
      <c r="G25">
        <v>0</v>
      </c>
      <c r="H25">
        <v>0</v>
      </c>
      <c r="I25">
        <v>100</v>
      </c>
      <c r="J25">
        <v>100</v>
      </c>
      <c r="K25">
        <v>0</v>
      </c>
      <c r="L25">
        <v>0</v>
      </c>
      <c r="M25">
        <v>0</v>
      </c>
      <c r="N25">
        <v>0</v>
      </c>
      <c r="O25">
        <v>0</v>
      </c>
      <c r="P25">
        <v>0</v>
      </c>
      <c r="Q25">
        <v>0</v>
      </c>
      <c r="R25">
        <v>0</v>
      </c>
      <c r="S25">
        <v>0</v>
      </c>
      <c r="T25">
        <v>0</v>
      </c>
      <c r="U25">
        <v>0</v>
      </c>
      <c r="V25">
        <v>0</v>
      </c>
      <c r="W25">
        <v>0</v>
      </c>
      <c r="X25">
        <v>0</v>
      </c>
      <c r="Y25">
        <v>0</v>
      </c>
      <c r="Z25">
        <v>4</v>
      </c>
      <c r="AA25">
        <v>0</v>
      </c>
      <c r="AB25">
        <v>0</v>
      </c>
      <c r="AC25">
        <v>0</v>
      </c>
      <c r="AD25">
        <v>100</v>
      </c>
      <c r="AE25">
        <v>1</v>
      </c>
      <c r="AF25">
        <v>28</v>
      </c>
      <c r="AG25">
        <v>0</v>
      </c>
      <c r="AH25">
        <v>6</v>
      </c>
      <c r="AI25">
        <v>0</v>
      </c>
      <c r="AJ25">
        <v>6</v>
      </c>
      <c r="AK25">
        <v>0</v>
      </c>
      <c r="AL25" t="s">
        <v>150</v>
      </c>
      <c r="AM25" t="s">
        <v>149</v>
      </c>
      <c r="AN25">
        <v>0</v>
      </c>
      <c r="AO25" t="s">
        <v>151</v>
      </c>
      <c r="AP25" s="1">
        <v>45370.523379629602</v>
      </c>
      <c r="AQ25" s="1">
        <v>45370.524074074099</v>
      </c>
      <c r="AR25">
        <v>20</v>
      </c>
      <c r="AS25">
        <v>20</v>
      </c>
      <c r="AT25">
        <v>20</v>
      </c>
      <c r="AU25">
        <v>0</v>
      </c>
      <c r="AV25" t="s">
        <v>86</v>
      </c>
      <c r="AW25" t="s">
        <v>86</v>
      </c>
      <c r="AX25">
        <v>0</v>
      </c>
      <c r="AY25">
        <v>0</v>
      </c>
      <c r="AZ25">
        <v>0</v>
      </c>
      <c r="BA25">
        <v>0</v>
      </c>
      <c r="BB25">
        <v>0</v>
      </c>
      <c r="BC25">
        <v>-3.9562801568852701</v>
      </c>
      <c r="BD25">
        <v>50.466593265578098</v>
      </c>
    </row>
    <row r="26" spans="1:56" x14ac:dyDescent="0.35">
      <c r="A26">
        <v>25</v>
      </c>
      <c r="B26" t="s">
        <v>152</v>
      </c>
      <c r="C26">
        <v>4</v>
      </c>
      <c r="D26" t="str">
        <f t="shared" si="0"/>
        <v>YES</v>
      </c>
      <c r="E26">
        <v>6</v>
      </c>
      <c r="F26">
        <v>0</v>
      </c>
      <c r="G26">
        <v>0</v>
      </c>
      <c r="H26">
        <v>0</v>
      </c>
      <c r="I26">
        <v>45</v>
      </c>
      <c r="J26">
        <v>8</v>
      </c>
      <c r="K26">
        <v>0</v>
      </c>
      <c r="L26">
        <v>0</v>
      </c>
      <c r="M26">
        <v>0</v>
      </c>
      <c r="N26">
        <v>0</v>
      </c>
      <c r="O26">
        <v>0</v>
      </c>
      <c r="P26">
        <v>0</v>
      </c>
      <c r="Q26">
        <v>0</v>
      </c>
      <c r="R26">
        <v>0</v>
      </c>
      <c r="S26">
        <v>0</v>
      </c>
      <c r="T26">
        <v>0</v>
      </c>
      <c r="U26">
        <v>0</v>
      </c>
      <c r="V26">
        <v>0</v>
      </c>
      <c r="W26">
        <v>0</v>
      </c>
      <c r="X26">
        <v>0</v>
      </c>
      <c r="Y26">
        <v>0</v>
      </c>
      <c r="Z26">
        <v>40</v>
      </c>
      <c r="AA26">
        <v>4</v>
      </c>
      <c r="AB26">
        <v>6</v>
      </c>
      <c r="AC26">
        <v>0</v>
      </c>
      <c r="AD26">
        <v>70</v>
      </c>
      <c r="AE26">
        <v>1</v>
      </c>
      <c r="AF26">
        <v>4</v>
      </c>
      <c r="AG26">
        <v>0</v>
      </c>
      <c r="AH26">
        <v>8</v>
      </c>
      <c r="AI26">
        <v>2</v>
      </c>
      <c r="AJ26">
        <v>0</v>
      </c>
      <c r="AK26">
        <v>6</v>
      </c>
      <c r="AL26" t="s">
        <v>153</v>
      </c>
      <c r="AM26" t="s">
        <v>152</v>
      </c>
      <c r="AN26">
        <v>0</v>
      </c>
      <c r="AO26" t="s">
        <v>154</v>
      </c>
      <c r="AP26" s="1">
        <v>45370.634409722203</v>
      </c>
      <c r="AQ26" s="1">
        <v>45370.634409722203</v>
      </c>
      <c r="AR26">
        <v>25</v>
      </c>
      <c r="AS26">
        <v>6</v>
      </c>
      <c r="AT26">
        <v>18</v>
      </c>
      <c r="AU26">
        <v>8</v>
      </c>
      <c r="AV26" t="s">
        <v>86</v>
      </c>
      <c r="AW26" t="s">
        <v>86</v>
      </c>
      <c r="AX26">
        <v>0</v>
      </c>
      <c r="AY26">
        <v>0</v>
      </c>
      <c r="AZ26">
        <v>0</v>
      </c>
      <c r="BA26">
        <v>20</v>
      </c>
      <c r="BB26">
        <v>0</v>
      </c>
      <c r="BC26">
        <v>-3.9752577886094702</v>
      </c>
      <c r="BD26">
        <v>50.452724927167203</v>
      </c>
    </row>
    <row r="27" spans="1:56" x14ac:dyDescent="0.35">
      <c r="A27">
        <v>26</v>
      </c>
      <c r="B27" t="s">
        <v>155</v>
      </c>
      <c r="C27">
        <v>10</v>
      </c>
      <c r="D27" t="str">
        <f t="shared" si="0"/>
        <v>YES</v>
      </c>
      <c r="E27">
        <v>1</v>
      </c>
      <c r="F27">
        <v>0</v>
      </c>
      <c r="G27">
        <v>10</v>
      </c>
      <c r="H27">
        <v>0</v>
      </c>
      <c r="I27">
        <v>18</v>
      </c>
      <c r="J27">
        <v>8</v>
      </c>
      <c r="K27">
        <v>0</v>
      </c>
      <c r="L27">
        <v>0</v>
      </c>
      <c r="M27">
        <v>0</v>
      </c>
      <c r="N27">
        <v>0</v>
      </c>
      <c r="O27">
        <v>0</v>
      </c>
      <c r="P27">
        <v>0</v>
      </c>
      <c r="Q27">
        <v>0</v>
      </c>
      <c r="R27">
        <v>0</v>
      </c>
      <c r="S27">
        <v>0</v>
      </c>
      <c r="T27">
        <v>0</v>
      </c>
      <c r="U27">
        <v>0</v>
      </c>
      <c r="V27">
        <v>0</v>
      </c>
      <c r="W27">
        <v>0</v>
      </c>
      <c r="X27">
        <v>0</v>
      </c>
      <c r="Y27">
        <v>0</v>
      </c>
      <c r="Z27">
        <v>80</v>
      </c>
      <c r="AA27">
        <v>4</v>
      </c>
      <c r="AB27">
        <v>1</v>
      </c>
      <c r="AC27">
        <v>0</v>
      </c>
      <c r="AD27">
        <v>15</v>
      </c>
      <c r="AE27">
        <v>1</v>
      </c>
      <c r="AF27">
        <v>10</v>
      </c>
      <c r="AG27">
        <v>0</v>
      </c>
      <c r="AH27">
        <v>0</v>
      </c>
      <c r="AI27">
        <v>0</v>
      </c>
      <c r="AJ27">
        <v>0</v>
      </c>
      <c r="AK27">
        <v>0</v>
      </c>
      <c r="AL27" t="s">
        <v>156</v>
      </c>
      <c r="AM27" t="s">
        <v>155</v>
      </c>
      <c r="AN27">
        <v>0</v>
      </c>
      <c r="AO27" t="s">
        <v>157</v>
      </c>
      <c r="AP27" s="1">
        <v>45370.656030092599</v>
      </c>
      <c r="AQ27" s="1">
        <v>45370.656030092599</v>
      </c>
      <c r="AR27">
        <v>6</v>
      </c>
      <c r="AS27">
        <v>25</v>
      </c>
      <c r="AT27">
        <v>5</v>
      </c>
      <c r="AU27">
        <v>20</v>
      </c>
      <c r="AV27" t="s">
        <v>86</v>
      </c>
      <c r="AW27" t="s">
        <v>86</v>
      </c>
      <c r="AX27">
        <v>1</v>
      </c>
      <c r="AY27">
        <v>0</v>
      </c>
      <c r="AZ27">
        <v>0</v>
      </c>
      <c r="BA27">
        <v>0</v>
      </c>
      <c r="BB27">
        <v>0</v>
      </c>
      <c r="BC27">
        <v>-3.9678443995064399</v>
      </c>
      <c r="BD27">
        <v>50.449547260514898</v>
      </c>
    </row>
    <row r="28" spans="1:56" x14ac:dyDescent="0.35">
      <c r="A28">
        <v>27</v>
      </c>
      <c r="B28" t="s">
        <v>158</v>
      </c>
      <c r="C28">
        <v>5</v>
      </c>
      <c r="D28" t="str">
        <f t="shared" si="0"/>
        <v>YES</v>
      </c>
      <c r="E28">
        <v>12</v>
      </c>
      <c r="F28">
        <v>0</v>
      </c>
      <c r="G28">
        <v>1</v>
      </c>
      <c r="H28">
        <v>8</v>
      </c>
      <c r="I28">
        <v>0</v>
      </c>
      <c r="J28">
        <v>6</v>
      </c>
      <c r="K28">
        <v>1</v>
      </c>
      <c r="L28">
        <v>0</v>
      </c>
      <c r="M28">
        <v>0</v>
      </c>
      <c r="N28">
        <v>0</v>
      </c>
      <c r="O28">
        <v>0</v>
      </c>
      <c r="P28">
        <v>0</v>
      </c>
      <c r="Q28">
        <v>0</v>
      </c>
      <c r="R28">
        <v>4</v>
      </c>
      <c r="S28">
        <v>0</v>
      </c>
      <c r="T28">
        <v>0</v>
      </c>
      <c r="U28">
        <v>0</v>
      </c>
      <c r="V28">
        <v>0</v>
      </c>
      <c r="W28">
        <v>1</v>
      </c>
      <c r="X28">
        <v>0</v>
      </c>
      <c r="Y28">
        <v>0</v>
      </c>
      <c r="Z28">
        <v>45</v>
      </c>
      <c r="AA28">
        <v>65</v>
      </c>
      <c r="AB28">
        <v>8</v>
      </c>
      <c r="AC28">
        <v>0</v>
      </c>
      <c r="AD28">
        <v>100</v>
      </c>
      <c r="AE28">
        <v>1</v>
      </c>
      <c r="AF28">
        <v>5</v>
      </c>
      <c r="AG28">
        <v>0</v>
      </c>
      <c r="AH28">
        <v>0</v>
      </c>
      <c r="AI28">
        <v>0</v>
      </c>
      <c r="AJ28">
        <v>0</v>
      </c>
      <c r="AK28">
        <v>0</v>
      </c>
      <c r="AL28" t="s">
        <v>159</v>
      </c>
      <c r="AM28" t="s">
        <v>158</v>
      </c>
      <c r="AN28">
        <v>1</v>
      </c>
      <c r="AO28" t="s">
        <v>160</v>
      </c>
      <c r="AP28" s="1">
        <v>45371.437835648103</v>
      </c>
      <c r="AQ28" s="1">
        <v>45371.437835648103</v>
      </c>
      <c r="AR28">
        <v>3</v>
      </c>
      <c r="AS28">
        <v>4</v>
      </c>
      <c r="AT28">
        <v>5</v>
      </c>
      <c r="AU28">
        <v>3</v>
      </c>
      <c r="AV28" t="s">
        <v>82</v>
      </c>
      <c r="AW28" t="s">
        <v>86</v>
      </c>
      <c r="AX28">
        <v>2</v>
      </c>
      <c r="AY28">
        <v>2</v>
      </c>
      <c r="AZ28">
        <v>0</v>
      </c>
      <c r="BA28">
        <v>1</v>
      </c>
      <c r="BB28">
        <v>0</v>
      </c>
      <c r="BC28">
        <v>-3.8824168294355599</v>
      </c>
      <c r="BD28">
        <v>50.485790093059499</v>
      </c>
    </row>
    <row r="29" spans="1:56" x14ac:dyDescent="0.35">
      <c r="A29">
        <v>28</v>
      </c>
      <c r="B29" t="s">
        <v>161</v>
      </c>
      <c r="C29">
        <v>16</v>
      </c>
      <c r="D29" t="str">
        <f t="shared" si="0"/>
        <v>YES</v>
      </c>
      <c r="E29">
        <v>15</v>
      </c>
      <c r="F29">
        <v>0</v>
      </c>
      <c r="G29">
        <v>0</v>
      </c>
      <c r="H29">
        <v>0</v>
      </c>
      <c r="I29">
        <v>5</v>
      </c>
      <c r="J29">
        <v>25</v>
      </c>
      <c r="K29">
        <v>1</v>
      </c>
      <c r="L29">
        <v>0</v>
      </c>
      <c r="M29">
        <v>0</v>
      </c>
      <c r="N29">
        <v>0</v>
      </c>
      <c r="O29">
        <v>0</v>
      </c>
      <c r="P29">
        <v>0</v>
      </c>
      <c r="Q29">
        <v>0</v>
      </c>
      <c r="R29">
        <v>0</v>
      </c>
      <c r="S29">
        <v>0</v>
      </c>
      <c r="T29">
        <v>0</v>
      </c>
      <c r="U29">
        <v>0</v>
      </c>
      <c r="V29">
        <v>0</v>
      </c>
      <c r="W29">
        <v>5</v>
      </c>
      <c r="X29">
        <v>0</v>
      </c>
      <c r="Y29">
        <v>0</v>
      </c>
      <c r="Z29">
        <v>10</v>
      </c>
      <c r="AA29">
        <v>40</v>
      </c>
      <c r="AB29">
        <v>15</v>
      </c>
      <c r="AC29">
        <v>0</v>
      </c>
      <c r="AD29">
        <v>95</v>
      </c>
      <c r="AE29">
        <v>1</v>
      </c>
      <c r="AF29">
        <v>16</v>
      </c>
      <c r="AG29">
        <v>80</v>
      </c>
      <c r="AH29">
        <v>15</v>
      </c>
      <c r="AI29">
        <v>2</v>
      </c>
      <c r="AJ29">
        <v>0</v>
      </c>
      <c r="AK29">
        <v>12</v>
      </c>
      <c r="AL29" t="s">
        <v>162</v>
      </c>
      <c r="AM29" t="s">
        <v>161</v>
      </c>
      <c r="AN29">
        <v>5</v>
      </c>
      <c r="AO29" t="s">
        <v>163</v>
      </c>
      <c r="AP29" s="1">
        <v>45371.534837963001</v>
      </c>
      <c r="AQ29" s="1">
        <v>45371.534837963001</v>
      </c>
      <c r="AR29">
        <v>8</v>
      </c>
      <c r="AS29">
        <v>6</v>
      </c>
      <c r="AT29">
        <v>5</v>
      </c>
      <c r="AU29">
        <v>5</v>
      </c>
      <c r="AV29" t="s">
        <v>82</v>
      </c>
      <c r="AW29" t="s">
        <v>86</v>
      </c>
      <c r="AX29">
        <v>0</v>
      </c>
      <c r="AY29">
        <v>0</v>
      </c>
      <c r="AZ29">
        <v>0</v>
      </c>
      <c r="BA29">
        <v>55</v>
      </c>
      <c r="BB29">
        <v>0</v>
      </c>
      <c r="BC29">
        <v>-3.8759587716877202</v>
      </c>
      <c r="BD29">
        <v>50.504535129626802</v>
      </c>
    </row>
    <row r="30" spans="1:56" x14ac:dyDescent="0.35">
      <c r="A30">
        <v>29</v>
      </c>
      <c r="B30" t="s">
        <v>164</v>
      </c>
      <c r="C30">
        <v>5</v>
      </c>
      <c r="D30" t="str">
        <f t="shared" si="0"/>
        <v>YES</v>
      </c>
      <c r="E30">
        <v>5</v>
      </c>
      <c r="F30">
        <v>0</v>
      </c>
      <c r="G30">
        <v>0</v>
      </c>
      <c r="H30">
        <v>2</v>
      </c>
      <c r="I30">
        <v>50</v>
      </c>
      <c r="J30">
        <v>6</v>
      </c>
      <c r="K30">
        <v>0</v>
      </c>
      <c r="L30">
        <v>0</v>
      </c>
      <c r="M30">
        <v>0</v>
      </c>
      <c r="N30">
        <v>0</v>
      </c>
      <c r="O30">
        <v>0</v>
      </c>
      <c r="P30">
        <v>0</v>
      </c>
      <c r="Q30">
        <v>0</v>
      </c>
      <c r="R30">
        <v>0</v>
      </c>
      <c r="S30">
        <v>0</v>
      </c>
      <c r="T30">
        <v>0</v>
      </c>
      <c r="U30">
        <v>0</v>
      </c>
      <c r="V30">
        <v>0</v>
      </c>
      <c r="W30">
        <v>4</v>
      </c>
      <c r="X30">
        <v>0</v>
      </c>
      <c r="Y30">
        <v>0</v>
      </c>
      <c r="Z30">
        <v>60</v>
      </c>
      <c r="AA30">
        <v>10</v>
      </c>
      <c r="AB30">
        <v>6</v>
      </c>
      <c r="AC30">
        <v>35</v>
      </c>
      <c r="AD30">
        <v>50</v>
      </c>
      <c r="AE30">
        <v>1</v>
      </c>
      <c r="AF30">
        <v>5</v>
      </c>
      <c r="AG30">
        <v>0</v>
      </c>
      <c r="AH30">
        <v>18</v>
      </c>
      <c r="AI30">
        <v>0</v>
      </c>
      <c r="AJ30">
        <v>0</v>
      </c>
      <c r="AK30">
        <v>18</v>
      </c>
      <c r="AL30" t="s">
        <v>165</v>
      </c>
      <c r="AM30" t="s">
        <v>164</v>
      </c>
      <c r="AN30">
        <v>2</v>
      </c>
      <c r="AO30" t="s">
        <v>166</v>
      </c>
      <c r="AP30" s="1">
        <v>45371.639942129601</v>
      </c>
      <c r="AQ30" s="1">
        <v>45371.639942129601</v>
      </c>
      <c r="AR30">
        <v>10</v>
      </c>
      <c r="AS30">
        <v>7</v>
      </c>
      <c r="AT30">
        <v>15</v>
      </c>
      <c r="AU30">
        <v>10</v>
      </c>
      <c r="AV30" t="s">
        <v>82</v>
      </c>
      <c r="AW30" t="s">
        <v>82</v>
      </c>
      <c r="AX30">
        <v>2</v>
      </c>
      <c r="AY30">
        <v>0</v>
      </c>
      <c r="AZ30">
        <v>0</v>
      </c>
      <c r="BA30">
        <v>40</v>
      </c>
      <c r="BB30">
        <v>0</v>
      </c>
      <c r="BC30">
        <v>-3.8777316948173</v>
      </c>
      <c r="BD30">
        <v>50.500942312121502</v>
      </c>
    </row>
    <row r="31" spans="1:56" x14ac:dyDescent="0.35">
      <c r="A31">
        <v>30</v>
      </c>
      <c r="B31" t="s">
        <v>167</v>
      </c>
      <c r="C31">
        <v>29</v>
      </c>
      <c r="D31" t="str">
        <f>IF(C31&gt;30, "NO", "YES")</f>
        <v>YES</v>
      </c>
      <c r="E31">
        <v>20</v>
      </c>
      <c r="F31">
        <v>0</v>
      </c>
      <c r="G31">
        <v>0</v>
      </c>
      <c r="H31">
        <v>8</v>
      </c>
      <c r="I31">
        <v>20</v>
      </c>
      <c r="J31">
        <v>8</v>
      </c>
      <c r="K31">
        <v>0</v>
      </c>
      <c r="L31">
        <v>0</v>
      </c>
      <c r="M31">
        <v>0</v>
      </c>
      <c r="N31">
        <v>0</v>
      </c>
      <c r="O31">
        <v>0</v>
      </c>
      <c r="P31">
        <v>0</v>
      </c>
      <c r="Q31">
        <v>0</v>
      </c>
      <c r="R31">
        <v>0</v>
      </c>
      <c r="S31">
        <v>0</v>
      </c>
      <c r="T31">
        <v>0</v>
      </c>
      <c r="U31">
        <v>0</v>
      </c>
      <c r="V31">
        <v>3</v>
      </c>
      <c r="W31">
        <v>8</v>
      </c>
      <c r="X31">
        <v>0</v>
      </c>
      <c r="Y31">
        <v>0</v>
      </c>
      <c r="Z31">
        <v>55</v>
      </c>
      <c r="AA31">
        <v>15</v>
      </c>
      <c r="AB31">
        <v>20</v>
      </c>
      <c r="AC31">
        <v>20</v>
      </c>
      <c r="AD31">
        <v>80</v>
      </c>
      <c r="AE31">
        <v>4</v>
      </c>
      <c r="AF31">
        <v>29</v>
      </c>
      <c r="AG31">
        <v>0</v>
      </c>
      <c r="AH31">
        <v>15</v>
      </c>
      <c r="AI31">
        <v>0</v>
      </c>
      <c r="AJ31">
        <v>0</v>
      </c>
      <c r="AK31">
        <v>15</v>
      </c>
      <c r="AL31" t="s">
        <v>168</v>
      </c>
      <c r="AM31" t="s">
        <v>167</v>
      </c>
      <c r="AN31">
        <v>11</v>
      </c>
      <c r="AO31" t="s">
        <v>169</v>
      </c>
      <c r="AP31" s="1">
        <v>45372.479594907403</v>
      </c>
      <c r="AQ31" s="1">
        <v>45372.479594907403</v>
      </c>
      <c r="AR31">
        <v>8</v>
      </c>
      <c r="AS31">
        <v>6</v>
      </c>
      <c r="AT31">
        <v>3</v>
      </c>
      <c r="AU31">
        <v>4</v>
      </c>
      <c r="AV31" t="s">
        <v>86</v>
      </c>
      <c r="AW31" t="s">
        <v>82</v>
      </c>
      <c r="AX31">
        <v>0</v>
      </c>
      <c r="AY31">
        <v>0</v>
      </c>
      <c r="AZ31">
        <v>0</v>
      </c>
      <c r="BA31">
        <v>10</v>
      </c>
      <c r="BB31">
        <v>0</v>
      </c>
      <c r="BC31">
        <v>-3.9375742071440101</v>
      </c>
      <c r="BD31">
        <v>50.507454957589196</v>
      </c>
    </row>
    <row r="32" spans="1:56" x14ac:dyDescent="0.35">
      <c r="A32">
        <v>31</v>
      </c>
      <c r="B32" t="s">
        <v>170</v>
      </c>
      <c r="C32">
        <v>15</v>
      </c>
      <c r="D32" t="str">
        <f t="shared" si="0"/>
        <v>YES</v>
      </c>
      <c r="E32">
        <v>13</v>
      </c>
      <c r="F32">
        <v>0</v>
      </c>
      <c r="G32">
        <v>0</v>
      </c>
      <c r="H32">
        <v>12</v>
      </c>
      <c r="I32">
        <v>25</v>
      </c>
      <c r="J32">
        <v>1</v>
      </c>
      <c r="K32">
        <v>1</v>
      </c>
      <c r="L32">
        <v>0</v>
      </c>
      <c r="M32">
        <v>0</v>
      </c>
      <c r="N32">
        <v>0</v>
      </c>
      <c r="O32">
        <v>0</v>
      </c>
      <c r="P32">
        <v>0</v>
      </c>
      <c r="Q32">
        <v>0</v>
      </c>
      <c r="R32">
        <v>4</v>
      </c>
      <c r="S32">
        <v>0</v>
      </c>
      <c r="T32">
        <v>0</v>
      </c>
      <c r="U32">
        <v>0</v>
      </c>
      <c r="V32">
        <v>5</v>
      </c>
      <c r="W32">
        <v>4</v>
      </c>
      <c r="X32">
        <v>0</v>
      </c>
      <c r="Y32">
        <v>0</v>
      </c>
      <c r="Z32">
        <v>50</v>
      </c>
      <c r="AA32">
        <v>15</v>
      </c>
      <c r="AB32">
        <v>8</v>
      </c>
      <c r="AC32">
        <v>4</v>
      </c>
      <c r="AD32">
        <v>75</v>
      </c>
      <c r="AE32">
        <v>4</v>
      </c>
      <c r="AF32">
        <v>15</v>
      </c>
      <c r="AG32">
        <v>0</v>
      </c>
      <c r="AH32">
        <v>1</v>
      </c>
      <c r="AI32">
        <v>1</v>
      </c>
      <c r="AJ32">
        <v>0</v>
      </c>
      <c r="AK32">
        <v>3</v>
      </c>
      <c r="AL32" t="s">
        <v>171</v>
      </c>
      <c r="AM32" t="s">
        <v>170</v>
      </c>
      <c r="AN32">
        <v>13</v>
      </c>
      <c r="AO32" t="s">
        <v>172</v>
      </c>
      <c r="AP32" s="1">
        <v>45372.588819444398</v>
      </c>
      <c r="AQ32" s="1">
        <v>45372.588819444398</v>
      </c>
      <c r="AR32">
        <v>6</v>
      </c>
      <c r="AS32">
        <v>8</v>
      </c>
      <c r="AT32">
        <v>6</v>
      </c>
      <c r="AU32">
        <v>7</v>
      </c>
      <c r="AV32" t="s">
        <v>82</v>
      </c>
      <c r="AW32" t="s">
        <v>86</v>
      </c>
      <c r="AX32">
        <v>5</v>
      </c>
      <c r="AY32">
        <v>0</v>
      </c>
      <c r="AZ32">
        <v>0</v>
      </c>
      <c r="BA32">
        <v>65</v>
      </c>
      <c r="BB32">
        <v>0</v>
      </c>
      <c r="BC32">
        <v>-3.92074175591156</v>
      </c>
      <c r="BD32">
        <v>50.511653289783901</v>
      </c>
    </row>
    <row r="33" spans="1:56" x14ac:dyDescent="0.35">
      <c r="A33">
        <v>32</v>
      </c>
      <c r="B33" t="s">
        <v>173</v>
      </c>
      <c r="C33">
        <v>5</v>
      </c>
      <c r="D33" t="str">
        <f t="shared" si="0"/>
        <v>YES</v>
      </c>
      <c r="E33">
        <v>12</v>
      </c>
      <c r="F33">
        <v>0</v>
      </c>
      <c r="G33">
        <v>0</v>
      </c>
      <c r="H33">
        <v>10</v>
      </c>
      <c r="I33">
        <v>10</v>
      </c>
      <c r="J33">
        <v>1</v>
      </c>
      <c r="K33">
        <v>0</v>
      </c>
      <c r="L33">
        <v>0</v>
      </c>
      <c r="M33">
        <v>0</v>
      </c>
      <c r="N33">
        <v>0</v>
      </c>
      <c r="O33">
        <v>0</v>
      </c>
      <c r="P33">
        <v>0</v>
      </c>
      <c r="Q33">
        <v>0</v>
      </c>
      <c r="R33">
        <v>0</v>
      </c>
      <c r="S33">
        <v>0</v>
      </c>
      <c r="T33">
        <v>0</v>
      </c>
      <c r="U33">
        <v>0</v>
      </c>
      <c r="V33">
        <v>0</v>
      </c>
      <c r="W33">
        <v>2</v>
      </c>
      <c r="X33">
        <v>0</v>
      </c>
      <c r="Y33">
        <v>0</v>
      </c>
      <c r="Z33">
        <v>30</v>
      </c>
      <c r="AA33">
        <v>30</v>
      </c>
      <c r="AB33">
        <v>8</v>
      </c>
      <c r="AC33">
        <v>5</v>
      </c>
      <c r="AD33">
        <v>90</v>
      </c>
      <c r="AE33">
        <v>15</v>
      </c>
      <c r="AF33">
        <v>5</v>
      </c>
      <c r="AG33">
        <v>0</v>
      </c>
      <c r="AH33">
        <v>18</v>
      </c>
      <c r="AI33">
        <v>0</v>
      </c>
      <c r="AJ33">
        <v>0</v>
      </c>
      <c r="AK33">
        <v>18</v>
      </c>
      <c r="AL33" t="s">
        <v>174</v>
      </c>
      <c r="AM33" t="s">
        <v>173</v>
      </c>
      <c r="AN33">
        <v>2</v>
      </c>
      <c r="AO33" t="s">
        <v>175</v>
      </c>
      <c r="AP33" s="1">
        <v>45372.6092361111</v>
      </c>
      <c r="AQ33" s="1">
        <v>45372.6092361111</v>
      </c>
      <c r="AR33">
        <v>10</v>
      </c>
      <c r="AS33">
        <v>5</v>
      </c>
      <c r="AT33">
        <v>5</v>
      </c>
      <c r="AU33">
        <v>10</v>
      </c>
      <c r="AV33" t="s">
        <v>82</v>
      </c>
      <c r="AW33" t="s">
        <v>86</v>
      </c>
      <c r="AX33">
        <v>5</v>
      </c>
      <c r="AY33">
        <v>0</v>
      </c>
      <c r="AZ33">
        <v>0</v>
      </c>
      <c r="BA33">
        <v>75</v>
      </c>
      <c r="BB33">
        <v>0</v>
      </c>
      <c r="BC33">
        <v>-3.9266474234214899</v>
      </c>
      <c r="BD33">
        <v>50.514528048536398</v>
      </c>
    </row>
    <row r="34" spans="1:56" x14ac:dyDescent="0.35">
      <c r="A34">
        <v>33</v>
      </c>
      <c r="B34" t="s">
        <v>176</v>
      </c>
      <c r="C34">
        <v>20</v>
      </c>
      <c r="D34" t="str">
        <f t="shared" si="0"/>
        <v>YES</v>
      </c>
      <c r="E34">
        <v>9</v>
      </c>
      <c r="F34">
        <v>0</v>
      </c>
      <c r="G34">
        <v>0</v>
      </c>
      <c r="H34">
        <v>2</v>
      </c>
      <c r="I34">
        <v>20</v>
      </c>
      <c r="J34">
        <v>30</v>
      </c>
      <c r="K34">
        <v>1</v>
      </c>
      <c r="L34">
        <v>0</v>
      </c>
      <c r="M34">
        <v>0</v>
      </c>
      <c r="N34">
        <v>0</v>
      </c>
      <c r="O34">
        <v>0</v>
      </c>
      <c r="P34">
        <v>0</v>
      </c>
      <c r="Q34">
        <v>0</v>
      </c>
      <c r="R34">
        <v>0</v>
      </c>
      <c r="S34">
        <v>0</v>
      </c>
      <c r="T34">
        <v>0</v>
      </c>
      <c r="U34">
        <v>0</v>
      </c>
      <c r="V34">
        <v>0</v>
      </c>
      <c r="W34">
        <v>1</v>
      </c>
      <c r="X34">
        <v>0</v>
      </c>
      <c r="Y34">
        <v>2</v>
      </c>
      <c r="Z34">
        <v>30</v>
      </c>
      <c r="AA34">
        <v>2</v>
      </c>
      <c r="AB34">
        <v>5</v>
      </c>
      <c r="AC34">
        <v>0</v>
      </c>
      <c r="AD34">
        <v>80</v>
      </c>
      <c r="AE34">
        <v>1</v>
      </c>
      <c r="AF34">
        <v>20</v>
      </c>
      <c r="AG34">
        <v>3</v>
      </c>
      <c r="AH34">
        <v>4</v>
      </c>
      <c r="AI34">
        <v>0</v>
      </c>
      <c r="AJ34">
        <v>0</v>
      </c>
      <c r="AK34">
        <v>4</v>
      </c>
      <c r="AL34" t="s">
        <v>177</v>
      </c>
      <c r="AM34" t="s">
        <v>176</v>
      </c>
      <c r="AN34">
        <v>1</v>
      </c>
      <c r="AO34" t="s">
        <v>178</v>
      </c>
      <c r="AP34" s="1">
        <v>45372.6019212963</v>
      </c>
      <c r="AQ34" s="1">
        <v>45372.6019212963</v>
      </c>
      <c r="AR34">
        <v>4</v>
      </c>
      <c r="AS34">
        <v>6</v>
      </c>
      <c r="AT34">
        <v>8</v>
      </c>
      <c r="AU34">
        <v>4</v>
      </c>
      <c r="AV34" t="s">
        <v>82</v>
      </c>
      <c r="AW34" t="s">
        <v>86</v>
      </c>
      <c r="AX34">
        <v>4</v>
      </c>
      <c r="AY34">
        <v>0</v>
      </c>
      <c r="AZ34">
        <v>4</v>
      </c>
      <c r="BA34">
        <v>1</v>
      </c>
      <c r="BB34">
        <v>2</v>
      </c>
      <c r="BC34">
        <v>-3.9013603386536699</v>
      </c>
      <c r="BD34">
        <v>50.5177371657104</v>
      </c>
    </row>
    <row r="35" spans="1:56" x14ac:dyDescent="0.35">
      <c r="A35">
        <v>34</v>
      </c>
      <c r="B35" t="s">
        <v>179</v>
      </c>
      <c r="C35">
        <v>5</v>
      </c>
      <c r="D35" t="str">
        <f t="shared" si="0"/>
        <v>YES</v>
      </c>
      <c r="E35">
        <v>5</v>
      </c>
      <c r="F35">
        <v>0</v>
      </c>
      <c r="G35">
        <v>0</v>
      </c>
      <c r="H35">
        <v>0</v>
      </c>
      <c r="I35">
        <v>0</v>
      </c>
      <c r="J35">
        <v>2</v>
      </c>
      <c r="K35">
        <v>0</v>
      </c>
      <c r="L35">
        <v>0</v>
      </c>
      <c r="M35">
        <v>0</v>
      </c>
      <c r="N35">
        <v>0</v>
      </c>
      <c r="O35">
        <v>0</v>
      </c>
      <c r="P35">
        <v>0</v>
      </c>
      <c r="Q35">
        <v>0</v>
      </c>
      <c r="R35">
        <v>0</v>
      </c>
      <c r="S35">
        <v>0</v>
      </c>
      <c r="T35">
        <v>0</v>
      </c>
      <c r="U35">
        <v>0</v>
      </c>
      <c r="V35">
        <v>0</v>
      </c>
      <c r="W35">
        <v>0</v>
      </c>
      <c r="X35">
        <v>0</v>
      </c>
      <c r="Y35">
        <v>0</v>
      </c>
      <c r="Z35">
        <v>10</v>
      </c>
      <c r="AA35">
        <v>85</v>
      </c>
      <c r="AB35">
        <v>2</v>
      </c>
      <c r="AC35">
        <v>0</v>
      </c>
      <c r="AD35">
        <v>100</v>
      </c>
      <c r="AE35">
        <v>2</v>
      </c>
      <c r="AF35">
        <v>5</v>
      </c>
      <c r="AG35">
        <v>40</v>
      </c>
      <c r="AH35">
        <v>0</v>
      </c>
      <c r="AI35">
        <v>0</v>
      </c>
      <c r="AJ35">
        <v>0</v>
      </c>
      <c r="AK35">
        <v>0</v>
      </c>
      <c r="AL35" t="s">
        <v>180</v>
      </c>
      <c r="AM35" t="s">
        <v>179</v>
      </c>
      <c r="AN35">
        <v>2</v>
      </c>
      <c r="AO35" t="s">
        <v>181</v>
      </c>
      <c r="AP35" s="1">
        <v>45371.4508333333</v>
      </c>
      <c r="AQ35" s="2">
        <v>45385.603078946799</v>
      </c>
      <c r="AR35">
        <v>1</v>
      </c>
      <c r="AS35">
        <v>2</v>
      </c>
      <c r="AT35">
        <v>3</v>
      </c>
      <c r="AU35">
        <v>1</v>
      </c>
      <c r="AV35" t="s">
        <v>86</v>
      </c>
      <c r="AW35" t="s">
        <v>86</v>
      </c>
      <c r="AX35">
        <v>1</v>
      </c>
      <c r="AY35">
        <v>0</v>
      </c>
      <c r="AZ35">
        <v>5</v>
      </c>
      <c r="BA35">
        <v>0</v>
      </c>
      <c r="BB35">
        <v>0</v>
      </c>
      <c r="BC35">
        <v>-3.8806254647915002</v>
      </c>
      <c r="BD35">
        <v>50.492634920350703</v>
      </c>
    </row>
    <row r="36" spans="1:56" x14ac:dyDescent="0.35">
      <c r="A36">
        <v>35</v>
      </c>
      <c r="B36" t="s">
        <v>182</v>
      </c>
      <c r="C36">
        <v>8</v>
      </c>
      <c r="D36" t="str">
        <f t="shared" si="0"/>
        <v>YES</v>
      </c>
      <c r="E36">
        <v>5</v>
      </c>
      <c r="F36">
        <v>0</v>
      </c>
      <c r="G36">
        <v>1</v>
      </c>
      <c r="H36">
        <v>1</v>
      </c>
      <c r="I36">
        <v>5</v>
      </c>
      <c r="J36">
        <v>5</v>
      </c>
      <c r="K36">
        <v>0</v>
      </c>
      <c r="L36">
        <v>0</v>
      </c>
      <c r="M36">
        <v>0</v>
      </c>
      <c r="N36">
        <v>0</v>
      </c>
      <c r="O36">
        <v>0</v>
      </c>
      <c r="P36">
        <v>0</v>
      </c>
      <c r="Q36">
        <v>0</v>
      </c>
      <c r="R36">
        <v>0</v>
      </c>
      <c r="S36">
        <v>0</v>
      </c>
      <c r="T36">
        <v>0</v>
      </c>
      <c r="U36">
        <v>0</v>
      </c>
      <c r="V36">
        <v>0</v>
      </c>
      <c r="W36">
        <v>4</v>
      </c>
      <c r="X36">
        <v>0</v>
      </c>
      <c r="Y36">
        <v>0</v>
      </c>
      <c r="Z36">
        <v>45</v>
      </c>
      <c r="AA36">
        <v>3</v>
      </c>
      <c r="AB36">
        <v>3</v>
      </c>
      <c r="AC36">
        <v>0</v>
      </c>
      <c r="AD36">
        <v>95</v>
      </c>
      <c r="AE36">
        <v>0</v>
      </c>
      <c r="AF36">
        <v>8</v>
      </c>
      <c r="AG36">
        <v>25</v>
      </c>
      <c r="AH36">
        <v>35</v>
      </c>
      <c r="AI36">
        <v>0</v>
      </c>
      <c r="AJ36">
        <v>0</v>
      </c>
      <c r="AK36">
        <v>35</v>
      </c>
      <c r="AL36" t="s">
        <v>183</v>
      </c>
      <c r="AM36" t="s">
        <v>182</v>
      </c>
      <c r="AN36">
        <v>5</v>
      </c>
      <c r="AO36" t="s">
        <v>184</v>
      </c>
      <c r="AP36" s="1">
        <v>45371.5078125</v>
      </c>
      <c r="AQ36" s="2">
        <v>45391.300871481501</v>
      </c>
      <c r="AR36">
        <v>4</v>
      </c>
      <c r="AS36">
        <v>2</v>
      </c>
      <c r="AT36">
        <v>3</v>
      </c>
      <c r="AU36">
        <v>4</v>
      </c>
      <c r="AV36" t="s">
        <v>82</v>
      </c>
      <c r="AW36" t="s">
        <v>86</v>
      </c>
      <c r="AX36">
        <v>1</v>
      </c>
      <c r="AY36">
        <v>0</v>
      </c>
      <c r="AZ36">
        <v>30</v>
      </c>
      <c r="BA36">
        <v>45</v>
      </c>
      <c r="BB36">
        <v>0</v>
      </c>
      <c r="BC36">
        <v>-3.87498129057257</v>
      </c>
      <c r="BD36">
        <v>50.496349957577301</v>
      </c>
    </row>
    <row r="37" spans="1:56" x14ac:dyDescent="0.35">
      <c r="A37">
        <v>36</v>
      </c>
      <c r="B37" t="s">
        <v>185</v>
      </c>
      <c r="C37">
        <v>3</v>
      </c>
      <c r="D37" t="str">
        <f t="shared" si="0"/>
        <v>YES</v>
      </c>
      <c r="E37">
        <v>2</v>
      </c>
      <c r="F37">
        <v>0</v>
      </c>
      <c r="G37">
        <v>8</v>
      </c>
      <c r="H37">
        <v>3</v>
      </c>
      <c r="I37">
        <v>5</v>
      </c>
      <c r="J37">
        <v>3</v>
      </c>
      <c r="K37">
        <v>0</v>
      </c>
      <c r="L37">
        <v>0</v>
      </c>
      <c r="M37">
        <v>0</v>
      </c>
      <c r="N37">
        <v>0</v>
      </c>
      <c r="O37">
        <v>0</v>
      </c>
      <c r="P37">
        <v>0</v>
      </c>
      <c r="Q37">
        <v>0</v>
      </c>
      <c r="R37">
        <v>0</v>
      </c>
      <c r="S37">
        <v>0</v>
      </c>
      <c r="T37">
        <v>0</v>
      </c>
      <c r="U37">
        <v>0</v>
      </c>
      <c r="V37">
        <v>2</v>
      </c>
      <c r="W37">
        <v>5</v>
      </c>
      <c r="X37">
        <v>0</v>
      </c>
      <c r="Y37">
        <v>0</v>
      </c>
      <c r="Z37">
        <v>40</v>
      </c>
      <c r="AA37">
        <v>5</v>
      </c>
      <c r="AB37">
        <v>3</v>
      </c>
      <c r="AC37">
        <v>5</v>
      </c>
      <c r="AD37">
        <v>95</v>
      </c>
      <c r="AE37">
        <v>3</v>
      </c>
      <c r="AF37">
        <v>3</v>
      </c>
      <c r="AG37">
        <v>0</v>
      </c>
      <c r="AH37">
        <v>1</v>
      </c>
      <c r="AI37">
        <v>1</v>
      </c>
      <c r="AJ37">
        <v>0</v>
      </c>
      <c r="AK37">
        <v>0</v>
      </c>
      <c r="AL37" t="s">
        <v>186</v>
      </c>
      <c r="AM37" t="s">
        <v>185</v>
      </c>
      <c r="AN37">
        <v>5</v>
      </c>
      <c r="AO37" t="s">
        <v>187</v>
      </c>
      <c r="AP37" s="1">
        <v>45371.548263888901</v>
      </c>
      <c r="AQ37" s="1">
        <v>45371.548263888901</v>
      </c>
      <c r="AR37">
        <v>2</v>
      </c>
      <c r="AS37">
        <v>3</v>
      </c>
      <c r="AT37">
        <v>2</v>
      </c>
      <c r="AU37">
        <v>4</v>
      </c>
      <c r="AV37" t="s">
        <v>82</v>
      </c>
      <c r="AW37" t="s">
        <v>86</v>
      </c>
      <c r="AX37">
        <v>2</v>
      </c>
      <c r="AY37">
        <v>0</v>
      </c>
      <c r="AZ37">
        <v>15</v>
      </c>
      <c r="BA37">
        <v>15</v>
      </c>
      <c r="BB37">
        <v>0</v>
      </c>
      <c r="BC37">
        <v>-3.8667913959413398</v>
      </c>
      <c r="BD37">
        <v>50.495601271099503</v>
      </c>
    </row>
    <row r="38" spans="1:56" x14ac:dyDescent="0.35">
      <c r="A38">
        <v>37</v>
      </c>
      <c r="B38" t="s">
        <v>188</v>
      </c>
      <c r="C38">
        <v>10</v>
      </c>
      <c r="D38" t="str">
        <f t="shared" si="0"/>
        <v>YES</v>
      </c>
      <c r="E38">
        <v>40</v>
      </c>
      <c r="F38">
        <v>0</v>
      </c>
      <c r="G38">
        <v>15</v>
      </c>
      <c r="H38">
        <v>0</v>
      </c>
      <c r="I38">
        <v>3</v>
      </c>
      <c r="J38">
        <v>30</v>
      </c>
      <c r="K38">
        <v>0</v>
      </c>
      <c r="L38">
        <v>0</v>
      </c>
      <c r="M38">
        <v>0</v>
      </c>
      <c r="N38">
        <v>0</v>
      </c>
      <c r="O38">
        <v>0</v>
      </c>
      <c r="P38">
        <v>0</v>
      </c>
      <c r="Q38">
        <v>0</v>
      </c>
      <c r="R38">
        <v>0</v>
      </c>
      <c r="S38">
        <v>0</v>
      </c>
      <c r="T38">
        <v>0</v>
      </c>
      <c r="U38">
        <v>0</v>
      </c>
      <c r="V38">
        <v>0</v>
      </c>
      <c r="W38">
        <v>1</v>
      </c>
      <c r="X38">
        <v>0</v>
      </c>
      <c r="Y38">
        <v>0</v>
      </c>
      <c r="Z38">
        <v>7</v>
      </c>
      <c r="AA38">
        <v>0</v>
      </c>
      <c r="AB38">
        <v>1</v>
      </c>
      <c r="AC38">
        <v>0</v>
      </c>
      <c r="AD38">
        <v>97</v>
      </c>
      <c r="AE38">
        <v>0</v>
      </c>
      <c r="AF38">
        <v>10</v>
      </c>
      <c r="AG38">
        <v>60</v>
      </c>
      <c r="AH38">
        <v>0</v>
      </c>
      <c r="AI38">
        <v>0</v>
      </c>
      <c r="AJ38">
        <v>0</v>
      </c>
      <c r="AK38">
        <v>0</v>
      </c>
      <c r="AL38" t="s">
        <v>189</v>
      </c>
      <c r="AM38" t="s">
        <v>188</v>
      </c>
      <c r="AN38">
        <v>2</v>
      </c>
      <c r="AO38" t="s">
        <v>190</v>
      </c>
      <c r="AP38" s="1">
        <v>45371.577013888898</v>
      </c>
      <c r="AQ38" s="1">
        <v>45371.577013888898</v>
      </c>
      <c r="AR38">
        <v>1</v>
      </c>
      <c r="AS38">
        <v>2</v>
      </c>
      <c r="AT38">
        <v>2</v>
      </c>
      <c r="AU38">
        <v>3</v>
      </c>
      <c r="AV38" t="s">
        <v>82</v>
      </c>
      <c r="AW38" t="s">
        <v>82</v>
      </c>
      <c r="AX38">
        <v>2</v>
      </c>
      <c r="AY38">
        <v>0</v>
      </c>
      <c r="AZ38">
        <v>8</v>
      </c>
      <c r="BA38">
        <v>10</v>
      </c>
      <c r="BB38">
        <v>0</v>
      </c>
      <c r="BC38">
        <v>-3.8603546210792401</v>
      </c>
      <c r="BD38">
        <v>50.4968451371507</v>
      </c>
    </row>
    <row r="39" spans="1:56" x14ac:dyDescent="0.35">
      <c r="A39">
        <v>38</v>
      </c>
      <c r="B39" t="s">
        <v>191</v>
      </c>
      <c r="C39">
        <v>7</v>
      </c>
      <c r="D39" t="str">
        <f t="shared" si="0"/>
        <v>YES</v>
      </c>
      <c r="E39">
        <v>2</v>
      </c>
      <c r="F39">
        <v>0</v>
      </c>
      <c r="G39">
        <v>0</v>
      </c>
      <c r="H39">
        <v>0</v>
      </c>
      <c r="I39">
        <v>2</v>
      </c>
      <c r="J39">
        <v>10</v>
      </c>
      <c r="K39">
        <v>0</v>
      </c>
      <c r="L39">
        <v>0</v>
      </c>
      <c r="M39">
        <v>0</v>
      </c>
      <c r="N39">
        <v>0</v>
      </c>
      <c r="O39">
        <v>0</v>
      </c>
      <c r="P39">
        <v>0</v>
      </c>
      <c r="Q39">
        <v>0</v>
      </c>
      <c r="R39">
        <v>0</v>
      </c>
      <c r="S39">
        <v>0</v>
      </c>
      <c r="T39">
        <v>0</v>
      </c>
      <c r="U39">
        <v>0</v>
      </c>
      <c r="V39">
        <v>0</v>
      </c>
      <c r="W39">
        <v>0</v>
      </c>
      <c r="X39">
        <v>0</v>
      </c>
      <c r="Y39">
        <v>0</v>
      </c>
      <c r="Z39">
        <v>35</v>
      </c>
      <c r="AA39">
        <v>10</v>
      </c>
      <c r="AB39">
        <v>3</v>
      </c>
      <c r="AC39">
        <v>0</v>
      </c>
      <c r="AD39">
        <v>98</v>
      </c>
      <c r="AE39">
        <v>2</v>
      </c>
      <c r="AF39">
        <v>7</v>
      </c>
      <c r="AG39">
        <v>0</v>
      </c>
      <c r="AH39">
        <v>6</v>
      </c>
      <c r="AI39">
        <v>4</v>
      </c>
      <c r="AJ39">
        <v>0</v>
      </c>
      <c r="AK39">
        <v>2</v>
      </c>
      <c r="AL39" t="s">
        <v>192</v>
      </c>
      <c r="AM39" t="s">
        <v>191</v>
      </c>
      <c r="AN39">
        <v>0</v>
      </c>
      <c r="AO39" t="s">
        <v>193</v>
      </c>
      <c r="AP39" s="1">
        <v>45372.492337962998</v>
      </c>
      <c r="AQ39" s="1">
        <v>45372.492337962998</v>
      </c>
      <c r="AR39">
        <v>2</v>
      </c>
      <c r="AS39">
        <v>2</v>
      </c>
      <c r="AT39">
        <v>3</v>
      </c>
      <c r="AU39">
        <v>2</v>
      </c>
      <c r="AV39" t="s">
        <v>82</v>
      </c>
      <c r="AW39" t="s">
        <v>86</v>
      </c>
      <c r="AX39">
        <v>2</v>
      </c>
      <c r="AY39">
        <v>0</v>
      </c>
      <c r="AZ39">
        <v>0</v>
      </c>
      <c r="BA39">
        <v>0</v>
      </c>
      <c r="BB39">
        <v>0</v>
      </c>
      <c r="BC39">
        <v>-3.9670001807687298</v>
      </c>
      <c r="BD39">
        <v>50.502620696178901</v>
      </c>
    </row>
    <row r="40" spans="1:56" x14ac:dyDescent="0.35">
      <c r="A40">
        <v>39</v>
      </c>
      <c r="B40" t="s">
        <v>194</v>
      </c>
      <c r="C40">
        <v>15</v>
      </c>
      <c r="D40" t="str">
        <f t="shared" si="0"/>
        <v>YES</v>
      </c>
      <c r="E40">
        <v>1</v>
      </c>
      <c r="F40">
        <v>0</v>
      </c>
      <c r="G40">
        <v>0</v>
      </c>
      <c r="H40">
        <v>3</v>
      </c>
      <c r="I40">
        <v>0</v>
      </c>
      <c r="J40">
        <v>1</v>
      </c>
      <c r="K40">
        <v>2</v>
      </c>
      <c r="L40">
        <v>0</v>
      </c>
      <c r="M40">
        <v>0</v>
      </c>
      <c r="N40">
        <v>0</v>
      </c>
      <c r="O40">
        <v>0</v>
      </c>
      <c r="P40">
        <v>0</v>
      </c>
      <c r="Q40">
        <v>0</v>
      </c>
      <c r="R40">
        <v>0</v>
      </c>
      <c r="S40">
        <v>0</v>
      </c>
      <c r="T40">
        <v>0</v>
      </c>
      <c r="U40">
        <v>0</v>
      </c>
      <c r="V40">
        <v>0</v>
      </c>
      <c r="W40">
        <v>0</v>
      </c>
      <c r="X40">
        <v>0</v>
      </c>
      <c r="Y40">
        <v>0</v>
      </c>
      <c r="Z40">
        <v>60</v>
      </c>
      <c r="AA40">
        <v>25</v>
      </c>
      <c r="AB40">
        <v>3</v>
      </c>
      <c r="AC40">
        <v>0</v>
      </c>
      <c r="AD40">
        <v>100</v>
      </c>
      <c r="AE40">
        <v>7</v>
      </c>
      <c r="AF40">
        <v>15</v>
      </c>
      <c r="AG40">
        <v>0</v>
      </c>
      <c r="AH40">
        <v>1</v>
      </c>
      <c r="AI40">
        <v>1</v>
      </c>
      <c r="AJ40">
        <v>0</v>
      </c>
      <c r="AK40">
        <v>1</v>
      </c>
      <c r="AL40" t="s">
        <v>195</v>
      </c>
      <c r="AM40" t="s">
        <v>194</v>
      </c>
      <c r="AN40">
        <v>3</v>
      </c>
      <c r="AO40" t="s">
        <v>196</v>
      </c>
      <c r="AP40" s="1">
        <v>45372.5449884259</v>
      </c>
      <c r="AQ40" s="1">
        <v>45372.5449884259</v>
      </c>
      <c r="AR40">
        <v>1</v>
      </c>
      <c r="AS40">
        <v>2</v>
      </c>
      <c r="AT40">
        <v>1</v>
      </c>
      <c r="AU40">
        <v>2</v>
      </c>
      <c r="AV40" t="s">
        <v>82</v>
      </c>
      <c r="AW40" t="s">
        <v>86</v>
      </c>
      <c r="AX40">
        <v>0</v>
      </c>
      <c r="AY40">
        <v>0</v>
      </c>
      <c r="AZ40">
        <v>0</v>
      </c>
      <c r="BA40">
        <v>0</v>
      </c>
      <c r="BB40">
        <v>0</v>
      </c>
      <c r="BC40">
        <v>-3.97011734648272</v>
      </c>
      <c r="BD40">
        <v>50.5062345146872</v>
      </c>
    </row>
    <row r="41" spans="1:56" x14ac:dyDescent="0.35">
      <c r="A41">
        <v>40</v>
      </c>
      <c r="B41" t="s">
        <v>197</v>
      </c>
      <c r="C41">
        <v>10</v>
      </c>
      <c r="D41" t="str">
        <f t="shared" si="0"/>
        <v>YES</v>
      </c>
      <c r="E41">
        <v>2</v>
      </c>
      <c r="F41">
        <v>0</v>
      </c>
      <c r="G41">
        <v>0</v>
      </c>
      <c r="H41">
        <v>2</v>
      </c>
      <c r="I41">
        <v>2</v>
      </c>
      <c r="J41">
        <v>4</v>
      </c>
      <c r="K41">
        <v>1</v>
      </c>
      <c r="L41">
        <v>0</v>
      </c>
      <c r="M41">
        <v>0</v>
      </c>
      <c r="N41">
        <v>0</v>
      </c>
      <c r="O41">
        <v>0</v>
      </c>
      <c r="P41">
        <v>0</v>
      </c>
      <c r="Q41">
        <v>0</v>
      </c>
      <c r="R41">
        <v>0</v>
      </c>
      <c r="S41">
        <v>0</v>
      </c>
      <c r="T41">
        <v>0</v>
      </c>
      <c r="U41">
        <v>0</v>
      </c>
      <c r="V41">
        <v>4</v>
      </c>
      <c r="W41">
        <v>45</v>
      </c>
      <c r="X41">
        <v>0</v>
      </c>
      <c r="Y41">
        <v>0</v>
      </c>
      <c r="Z41">
        <v>20</v>
      </c>
      <c r="AA41">
        <v>0</v>
      </c>
      <c r="AB41">
        <v>8</v>
      </c>
      <c r="AC41">
        <v>0</v>
      </c>
      <c r="AD41">
        <v>98</v>
      </c>
      <c r="AE41">
        <v>3</v>
      </c>
      <c r="AF41">
        <v>10</v>
      </c>
      <c r="AG41">
        <v>0</v>
      </c>
      <c r="AH41">
        <v>0</v>
      </c>
      <c r="AI41">
        <v>0</v>
      </c>
      <c r="AJ41">
        <v>0</v>
      </c>
      <c r="AK41">
        <v>0</v>
      </c>
      <c r="AL41" t="s">
        <v>198</v>
      </c>
      <c r="AM41" t="s">
        <v>197</v>
      </c>
      <c r="AN41">
        <v>25</v>
      </c>
      <c r="AO41" t="s">
        <v>199</v>
      </c>
      <c r="AP41" s="1">
        <v>45372.556585648097</v>
      </c>
      <c r="AQ41" s="1">
        <v>45372.556585648097</v>
      </c>
      <c r="AR41">
        <v>3</v>
      </c>
      <c r="AS41">
        <v>3</v>
      </c>
      <c r="AT41">
        <v>4</v>
      </c>
      <c r="AU41">
        <v>2</v>
      </c>
      <c r="AV41" t="s">
        <v>86</v>
      </c>
      <c r="AW41" t="s">
        <v>86</v>
      </c>
      <c r="AX41">
        <v>3</v>
      </c>
      <c r="AY41">
        <v>0</v>
      </c>
      <c r="AZ41">
        <v>5</v>
      </c>
      <c r="BA41">
        <v>0</v>
      </c>
      <c r="BB41">
        <v>0</v>
      </c>
      <c r="BC41">
        <v>-3.9676985113076899</v>
      </c>
      <c r="BD41">
        <v>50.509947550605602</v>
      </c>
    </row>
    <row r="42" spans="1:56" x14ac:dyDescent="0.35">
      <c r="A42">
        <v>41</v>
      </c>
      <c r="B42" t="s">
        <v>200</v>
      </c>
      <c r="C42">
        <v>28</v>
      </c>
      <c r="D42" t="str">
        <f t="shared" si="0"/>
        <v>YES</v>
      </c>
      <c r="E42">
        <v>0</v>
      </c>
      <c r="F42">
        <v>0</v>
      </c>
      <c r="G42">
        <v>0</v>
      </c>
      <c r="H42">
        <v>5</v>
      </c>
      <c r="I42">
        <v>35</v>
      </c>
      <c r="J42">
        <v>20</v>
      </c>
      <c r="K42">
        <v>0</v>
      </c>
      <c r="L42">
        <v>0</v>
      </c>
      <c r="M42">
        <v>0</v>
      </c>
      <c r="N42">
        <v>0</v>
      </c>
      <c r="O42">
        <v>0</v>
      </c>
      <c r="P42">
        <v>0</v>
      </c>
      <c r="Q42">
        <v>0</v>
      </c>
      <c r="R42">
        <v>0</v>
      </c>
      <c r="S42">
        <v>0</v>
      </c>
      <c r="T42">
        <v>0</v>
      </c>
      <c r="U42">
        <v>0</v>
      </c>
      <c r="V42">
        <v>0</v>
      </c>
      <c r="W42">
        <v>0</v>
      </c>
      <c r="X42">
        <v>0</v>
      </c>
      <c r="Y42">
        <v>0</v>
      </c>
      <c r="Z42">
        <v>20</v>
      </c>
      <c r="AA42">
        <v>3</v>
      </c>
      <c r="AB42">
        <v>0</v>
      </c>
      <c r="AC42">
        <v>0</v>
      </c>
      <c r="AD42">
        <v>65</v>
      </c>
      <c r="AE42">
        <v>1</v>
      </c>
      <c r="AF42">
        <v>28</v>
      </c>
      <c r="AG42">
        <v>0</v>
      </c>
      <c r="AH42">
        <v>10</v>
      </c>
      <c r="AI42">
        <v>0</v>
      </c>
      <c r="AJ42">
        <v>0</v>
      </c>
      <c r="AK42">
        <v>10</v>
      </c>
      <c r="AL42" t="s">
        <v>201</v>
      </c>
      <c r="AM42" t="s">
        <v>200</v>
      </c>
      <c r="AN42">
        <v>0</v>
      </c>
      <c r="AO42" t="s">
        <v>202</v>
      </c>
      <c r="AP42" s="1">
        <v>45371.527268518497</v>
      </c>
      <c r="AQ42" s="1">
        <v>45371.527268518497</v>
      </c>
      <c r="AR42">
        <v>5</v>
      </c>
      <c r="AS42">
        <v>18</v>
      </c>
      <c r="AT42">
        <v>20</v>
      </c>
      <c r="AU42">
        <v>20</v>
      </c>
      <c r="AV42" t="s">
        <v>86</v>
      </c>
      <c r="AW42" t="s">
        <v>86</v>
      </c>
      <c r="AX42">
        <v>0</v>
      </c>
      <c r="AY42">
        <v>0</v>
      </c>
      <c r="AZ42">
        <v>0</v>
      </c>
      <c r="BA42">
        <v>8</v>
      </c>
      <c r="BB42">
        <v>0</v>
      </c>
      <c r="BC42">
        <v>-3.9115088804045399</v>
      </c>
      <c r="BD42">
        <v>50.451487544843197</v>
      </c>
    </row>
    <row r="43" spans="1:56" x14ac:dyDescent="0.35">
      <c r="A43">
        <v>42</v>
      </c>
      <c r="B43" t="s">
        <v>203</v>
      </c>
      <c r="C43">
        <v>20</v>
      </c>
      <c r="D43" t="str">
        <f t="shared" si="0"/>
        <v>YES</v>
      </c>
      <c r="E43">
        <v>5</v>
      </c>
      <c r="F43">
        <v>0</v>
      </c>
      <c r="G43">
        <v>0</v>
      </c>
      <c r="H43">
        <v>2</v>
      </c>
      <c r="I43">
        <v>50</v>
      </c>
      <c r="J43">
        <v>12</v>
      </c>
      <c r="K43">
        <v>0</v>
      </c>
      <c r="L43">
        <v>0</v>
      </c>
      <c r="M43">
        <v>0</v>
      </c>
      <c r="N43">
        <v>0</v>
      </c>
      <c r="O43">
        <v>0</v>
      </c>
      <c r="P43">
        <v>0</v>
      </c>
      <c r="Q43">
        <v>0</v>
      </c>
      <c r="R43">
        <v>0</v>
      </c>
      <c r="S43">
        <v>0</v>
      </c>
      <c r="T43">
        <v>0</v>
      </c>
      <c r="U43">
        <v>0</v>
      </c>
      <c r="V43">
        <v>0</v>
      </c>
      <c r="W43">
        <v>0</v>
      </c>
      <c r="X43">
        <v>3</v>
      </c>
      <c r="Y43">
        <v>0</v>
      </c>
      <c r="Z43">
        <v>25</v>
      </c>
      <c r="AA43">
        <v>3</v>
      </c>
      <c r="AB43">
        <v>4</v>
      </c>
      <c r="AC43">
        <v>0</v>
      </c>
      <c r="AD43">
        <v>50</v>
      </c>
      <c r="AE43">
        <v>0</v>
      </c>
      <c r="AF43">
        <v>20</v>
      </c>
      <c r="AG43">
        <v>0</v>
      </c>
      <c r="AH43">
        <v>8</v>
      </c>
      <c r="AI43">
        <v>0</v>
      </c>
      <c r="AJ43">
        <v>0</v>
      </c>
      <c r="AK43">
        <v>8</v>
      </c>
      <c r="AL43" t="s">
        <v>204</v>
      </c>
      <c r="AM43" t="s">
        <v>203</v>
      </c>
      <c r="AN43">
        <v>0</v>
      </c>
      <c r="AO43" t="s">
        <v>205</v>
      </c>
      <c r="AP43" s="1">
        <v>45371.561203703699</v>
      </c>
      <c r="AQ43" s="1">
        <v>45371.561203703699</v>
      </c>
      <c r="AR43">
        <v>45</v>
      </c>
      <c r="AS43">
        <v>20</v>
      </c>
      <c r="AT43">
        <v>5</v>
      </c>
      <c r="AU43">
        <v>40</v>
      </c>
      <c r="AV43" t="s">
        <v>82</v>
      </c>
      <c r="AW43" t="s">
        <v>86</v>
      </c>
      <c r="AX43">
        <v>1</v>
      </c>
      <c r="AY43">
        <v>0</v>
      </c>
      <c r="AZ43">
        <v>0</v>
      </c>
      <c r="BA43">
        <v>10</v>
      </c>
      <c r="BB43">
        <v>0</v>
      </c>
      <c r="BC43">
        <v>-3.91765033860854</v>
      </c>
      <c r="BD43">
        <v>50.456938034594899</v>
      </c>
    </row>
    <row r="44" spans="1:56" x14ac:dyDescent="0.35">
      <c r="A44">
        <v>43</v>
      </c>
      <c r="B44" t="s">
        <v>206</v>
      </c>
      <c r="C44">
        <v>18</v>
      </c>
      <c r="D44" t="str">
        <f t="shared" si="0"/>
        <v>YES</v>
      </c>
      <c r="E44">
        <v>0</v>
      </c>
      <c r="F44">
        <v>0</v>
      </c>
      <c r="G44">
        <v>0</v>
      </c>
      <c r="H44">
        <v>1</v>
      </c>
      <c r="I44">
        <v>85</v>
      </c>
      <c r="J44">
        <v>50</v>
      </c>
      <c r="K44">
        <v>0</v>
      </c>
      <c r="L44">
        <v>0</v>
      </c>
      <c r="M44">
        <v>0</v>
      </c>
      <c r="N44">
        <v>0</v>
      </c>
      <c r="O44">
        <v>0</v>
      </c>
      <c r="P44">
        <v>0</v>
      </c>
      <c r="Q44">
        <v>0</v>
      </c>
      <c r="R44">
        <v>0</v>
      </c>
      <c r="S44">
        <v>0</v>
      </c>
      <c r="T44">
        <v>0</v>
      </c>
      <c r="U44">
        <v>0</v>
      </c>
      <c r="V44">
        <v>0</v>
      </c>
      <c r="W44">
        <v>0</v>
      </c>
      <c r="X44">
        <v>0</v>
      </c>
      <c r="Y44">
        <v>0</v>
      </c>
      <c r="Z44">
        <v>8</v>
      </c>
      <c r="AA44">
        <v>2</v>
      </c>
      <c r="AB44">
        <v>0</v>
      </c>
      <c r="AC44">
        <v>0</v>
      </c>
      <c r="AD44">
        <v>15</v>
      </c>
      <c r="AE44">
        <v>1</v>
      </c>
      <c r="AF44">
        <v>18</v>
      </c>
      <c r="AG44">
        <v>0</v>
      </c>
      <c r="AH44">
        <v>24</v>
      </c>
      <c r="AI44">
        <v>9</v>
      </c>
      <c r="AJ44">
        <v>0</v>
      </c>
      <c r="AK44">
        <v>15</v>
      </c>
      <c r="AL44" t="s">
        <v>207</v>
      </c>
      <c r="AM44" t="s">
        <v>206</v>
      </c>
      <c r="AN44">
        <v>0</v>
      </c>
      <c r="AO44" t="s">
        <v>208</v>
      </c>
      <c r="AP44" s="1">
        <v>45371.572719907403</v>
      </c>
      <c r="AQ44" s="1">
        <v>45371.573472222197</v>
      </c>
      <c r="AR44">
        <v>15</v>
      </c>
      <c r="AS44">
        <v>40</v>
      </c>
      <c r="AT44">
        <v>25</v>
      </c>
      <c r="AU44">
        <v>28</v>
      </c>
      <c r="AV44" t="s">
        <v>86</v>
      </c>
      <c r="AW44" t="s">
        <v>86</v>
      </c>
      <c r="AX44">
        <v>0</v>
      </c>
      <c r="AY44">
        <v>0</v>
      </c>
      <c r="AZ44">
        <v>0</v>
      </c>
      <c r="BA44">
        <v>0</v>
      </c>
      <c r="BB44">
        <v>0</v>
      </c>
      <c r="BC44">
        <v>-3.9167533896619702</v>
      </c>
      <c r="BD44">
        <v>50.460977971808703</v>
      </c>
    </row>
    <row r="45" spans="1:56" x14ac:dyDescent="0.35">
      <c r="A45">
        <v>44</v>
      </c>
      <c r="B45" t="s">
        <v>209</v>
      </c>
      <c r="C45">
        <v>4</v>
      </c>
      <c r="D45" t="str">
        <f t="shared" si="0"/>
        <v>YES</v>
      </c>
      <c r="E45">
        <v>3</v>
      </c>
      <c r="F45">
        <v>0</v>
      </c>
      <c r="G45">
        <v>0</v>
      </c>
      <c r="H45">
        <v>1</v>
      </c>
      <c r="I45">
        <v>8</v>
      </c>
      <c r="J45">
        <v>4</v>
      </c>
      <c r="K45">
        <v>3</v>
      </c>
      <c r="L45">
        <v>0</v>
      </c>
      <c r="M45">
        <v>0</v>
      </c>
      <c r="N45">
        <v>0</v>
      </c>
      <c r="O45">
        <v>0</v>
      </c>
      <c r="P45">
        <v>0</v>
      </c>
      <c r="Q45">
        <v>0</v>
      </c>
      <c r="R45">
        <v>0</v>
      </c>
      <c r="S45">
        <v>0</v>
      </c>
      <c r="T45">
        <v>0</v>
      </c>
      <c r="U45">
        <v>0</v>
      </c>
      <c r="V45">
        <v>3</v>
      </c>
      <c r="W45">
        <v>2</v>
      </c>
      <c r="X45">
        <v>0</v>
      </c>
      <c r="Y45">
        <v>0</v>
      </c>
      <c r="Z45">
        <v>70</v>
      </c>
      <c r="AA45">
        <v>10</v>
      </c>
      <c r="AB45">
        <v>3</v>
      </c>
      <c r="AC45">
        <v>0</v>
      </c>
      <c r="AD45">
        <v>92</v>
      </c>
      <c r="AE45">
        <v>4</v>
      </c>
      <c r="AF45">
        <v>4</v>
      </c>
      <c r="AG45">
        <v>0</v>
      </c>
      <c r="AH45">
        <v>3</v>
      </c>
      <c r="AI45">
        <v>0</v>
      </c>
      <c r="AJ45">
        <v>0</v>
      </c>
      <c r="AK45">
        <v>2</v>
      </c>
      <c r="AL45" t="s">
        <v>210</v>
      </c>
      <c r="AM45" t="s">
        <v>209</v>
      </c>
      <c r="AN45">
        <v>1</v>
      </c>
      <c r="AO45" t="s">
        <v>211</v>
      </c>
      <c r="AP45" s="1">
        <v>45372.440752314797</v>
      </c>
      <c r="AQ45" s="1">
        <v>45372.440752314797</v>
      </c>
      <c r="AR45">
        <v>4</v>
      </c>
      <c r="AS45">
        <v>8</v>
      </c>
      <c r="AT45">
        <v>6</v>
      </c>
      <c r="AU45">
        <v>4</v>
      </c>
      <c r="AV45" t="s">
        <v>86</v>
      </c>
      <c r="AW45" t="s">
        <v>86</v>
      </c>
      <c r="AX45">
        <v>0</v>
      </c>
      <c r="AY45">
        <v>0</v>
      </c>
      <c r="AZ45">
        <v>0</v>
      </c>
      <c r="BA45">
        <v>0</v>
      </c>
      <c r="BB45">
        <v>0</v>
      </c>
      <c r="BC45">
        <v>-3.9889671838746001</v>
      </c>
      <c r="BD45">
        <v>50.476164861813402</v>
      </c>
    </row>
    <row r="46" spans="1:56" x14ac:dyDescent="0.35">
      <c r="A46">
        <v>45</v>
      </c>
      <c r="B46" t="s">
        <v>125</v>
      </c>
      <c r="C46">
        <v>8</v>
      </c>
      <c r="D46" t="str">
        <f t="shared" si="0"/>
        <v>YES</v>
      </c>
      <c r="E46">
        <v>26</v>
      </c>
      <c r="F46">
        <v>0</v>
      </c>
      <c r="G46">
        <v>0</v>
      </c>
      <c r="H46">
        <v>1</v>
      </c>
      <c r="I46">
        <v>0</v>
      </c>
      <c r="J46">
        <v>1</v>
      </c>
      <c r="K46">
        <v>0</v>
      </c>
      <c r="L46">
        <v>0</v>
      </c>
      <c r="M46">
        <v>0</v>
      </c>
      <c r="N46">
        <v>0</v>
      </c>
      <c r="O46">
        <v>0</v>
      </c>
      <c r="P46">
        <v>0</v>
      </c>
      <c r="Q46">
        <v>0</v>
      </c>
      <c r="R46">
        <v>0</v>
      </c>
      <c r="S46">
        <v>0</v>
      </c>
      <c r="T46">
        <v>0</v>
      </c>
      <c r="U46">
        <v>0</v>
      </c>
      <c r="V46">
        <v>0</v>
      </c>
      <c r="W46">
        <v>8</v>
      </c>
      <c r="X46">
        <v>0</v>
      </c>
      <c r="Y46">
        <v>0</v>
      </c>
      <c r="Z46">
        <v>3</v>
      </c>
      <c r="AA46">
        <v>40</v>
      </c>
      <c r="AB46">
        <v>25</v>
      </c>
      <c r="AC46">
        <v>0</v>
      </c>
      <c r="AD46">
        <v>100</v>
      </c>
      <c r="AE46">
        <v>0</v>
      </c>
      <c r="AF46">
        <v>8</v>
      </c>
      <c r="AG46">
        <v>25</v>
      </c>
      <c r="AH46">
        <v>0</v>
      </c>
      <c r="AI46">
        <v>0</v>
      </c>
      <c r="AJ46">
        <v>0</v>
      </c>
      <c r="AK46">
        <v>0</v>
      </c>
      <c r="AL46" t="s">
        <v>212</v>
      </c>
      <c r="AM46" t="s">
        <v>125</v>
      </c>
      <c r="AN46">
        <v>0</v>
      </c>
      <c r="AO46" t="s">
        <v>213</v>
      </c>
      <c r="AP46" s="1">
        <v>45372.454942129603</v>
      </c>
      <c r="AQ46" s="1">
        <v>45372.455925925897</v>
      </c>
      <c r="AR46">
        <v>3</v>
      </c>
      <c r="AS46">
        <v>3</v>
      </c>
      <c r="AT46">
        <v>3</v>
      </c>
      <c r="AU46">
        <v>3</v>
      </c>
      <c r="AV46" t="s">
        <v>86</v>
      </c>
      <c r="AW46" t="s">
        <v>82</v>
      </c>
      <c r="AX46">
        <v>1</v>
      </c>
      <c r="AY46">
        <v>0</v>
      </c>
      <c r="AZ46">
        <v>0</v>
      </c>
      <c r="BA46">
        <v>20</v>
      </c>
      <c r="BB46">
        <v>0</v>
      </c>
      <c r="BC46">
        <v>-3.9820815505094398</v>
      </c>
      <c r="BD46">
        <v>50.477883643258501</v>
      </c>
    </row>
    <row r="47" spans="1:56" x14ac:dyDescent="0.35">
      <c r="A47">
        <v>46</v>
      </c>
      <c r="B47" t="s">
        <v>214</v>
      </c>
      <c r="C47">
        <v>4</v>
      </c>
      <c r="D47" t="str">
        <f t="shared" si="0"/>
        <v>YES</v>
      </c>
      <c r="E47">
        <v>11</v>
      </c>
      <c r="F47">
        <v>0</v>
      </c>
      <c r="G47">
        <v>0</v>
      </c>
      <c r="H47">
        <v>0</v>
      </c>
      <c r="I47">
        <v>80</v>
      </c>
      <c r="J47">
        <v>20</v>
      </c>
      <c r="K47">
        <v>0</v>
      </c>
      <c r="L47">
        <v>0</v>
      </c>
      <c r="M47">
        <v>0</v>
      </c>
      <c r="N47">
        <v>0</v>
      </c>
      <c r="O47">
        <v>0</v>
      </c>
      <c r="P47">
        <v>0</v>
      </c>
      <c r="Q47">
        <v>0</v>
      </c>
      <c r="R47">
        <v>0</v>
      </c>
      <c r="S47">
        <v>0</v>
      </c>
      <c r="T47">
        <v>0</v>
      </c>
      <c r="U47">
        <v>0</v>
      </c>
      <c r="V47">
        <v>0</v>
      </c>
      <c r="W47">
        <v>0</v>
      </c>
      <c r="X47">
        <v>0</v>
      </c>
      <c r="Y47">
        <v>0</v>
      </c>
      <c r="Z47">
        <v>35</v>
      </c>
      <c r="AA47">
        <v>45</v>
      </c>
      <c r="AB47">
        <v>8</v>
      </c>
      <c r="AC47">
        <v>0</v>
      </c>
      <c r="AD47">
        <v>20</v>
      </c>
      <c r="AE47">
        <v>1</v>
      </c>
      <c r="AF47">
        <v>4</v>
      </c>
      <c r="AG47">
        <v>50</v>
      </c>
      <c r="AH47">
        <v>8</v>
      </c>
      <c r="AI47">
        <v>0</v>
      </c>
      <c r="AJ47">
        <v>0</v>
      </c>
      <c r="AK47">
        <v>12</v>
      </c>
      <c r="AL47" t="s">
        <v>215</v>
      </c>
      <c r="AM47" t="s">
        <v>214</v>
      </c>
      <c r="AN47">
        <v>0</v>
      </c>
      <c r="AO47" t="s">
        <v>216</v>
      </c>
      <c r="AP47" s="1">
        <v>45372.517951388902</v>
      </c>
      <c r="AQ47" s="1">
        <v>45372.517951388902</v>
      </c>
      <c r="AR47">
        <v>3</v>
      </c>
      <c r="AS47">
        <v>12</v>
      </c>
      <c r="AT47">
        <v>8</v>
      </c>
      <c r="AU47">
        <v>5</v>
      </c>
      <c r="AV47" t="s">
        <v>86</v>
      </c>
      <c r="AW47" t="s">
        <v>86</v>
      </c>
      <c r="AX47">
        <v>3</v>
      </c>
      <c r="AY47">
        <v>0</v>
      </c>
      <c r="AZ47">
        <v>0</v>
      </c>
      <c r="BA47">
        <v>3</v>
      </c>
      <c r="BB47">
        <v>0</v>
      </c>
      <c r="BC47">
        <v>-3.9843948830459599</v>
      </c>
      <c r="BD47">
        <v>50.473344795616399</v>
      </c>
    </row>
    <row r="48" spans="1:56" x14ac:dyDescent="0.35">
      <c r="A48">
        <v>47</v>
      </c>
      <c r="B48" t="s">
        <v>217</v>
      </c>
      <c r="C48">
        <v>8</v>
      </c>
      <c r="D48" t="str">
        <f t="shared" si="0"/>
        <v>YES</v>
      </c>
      <c r="E48">
        <v>0</v>
      </c>
      <c r="F48">
        <v>0</v>
      </c>
      <c r="G48">
        <v>0</v>
      </c>
      <c r="H48">
        <v>1</v>
      </c>
      <c r="I48">
        <v>12</v>
      </c>
      <c r="J48">
        <v>5</v>
      </c>
      <c r="K48">
        <v>0</v>
      </c>
      <c r="L48">
        <v>0</v>
      </c>
      <c r="M48">
        <v>0</v>
      </c>
      <c r="N48">
        <v>0</v>
      </c>
      <c r="O48">
        <v>0</v>
      </c>
      <c r="P48">
        <v>0</v>
      </c>
      <c r="Q48">
        <v>0</v>
      </c>
      <c r="R48">
        <v>0</v>
      </c>
      <c r="S48">
        <v>0</v>
      </c>
      <c r="T48">
        <v>0</v>
      </c>
      <c r="U48">
        <v>0</v>
      </c>
      <c r="V48">
        <v>0</v>
      </c>
      <c r="W48">
        <v>5</v>
      </c>
      <c r="X48">
        <v>0</v>
      </c>
      <c r="Y48">
        <v>0</v>
      </c>
      <c r="Z48">
        <v>55</v>
      </c>
      <c r="AA48">
        <v>8</v>
      </c>
      <c r="AB48">
        <v>0</v>
      </c>
      <c r="AC48">
        <v>0</v>
      </c>
      <c r="AD48">
        <v>88</v>
      </c>
      <c r="AE48">
        <v>0</v>
      </c>
      <c r="AF48">
        <v>8</v>
      </c>
      <c r="AG48">
        <v>18</v>
      </c>
      <c r="AH48">
        <v>0</v>
      </c>
      <c r="AI48">
        <v>0</v>
      </c>
      <c r="AJ48">
        <v>0</v>
      </c>
      <c r="AK48">
        <v>0</v>
      </c>
      <c r="AL48" t="s">
        <v>218</v>
      </c>
      <c r="AM48" t="s">
        <v>217</v>
      </c>
      <c r="AN48">
        <v>1</v>
      </c>
      <c r="AO48" t="s">
        <v>219</v>
      </c>
      <c r="AP48" s="1">
        <v>45372.548668981501</v>
      </c>
      <c r="AQ48" s="1">
        <v>45372.548668981501</v>
      </c>
      <c r="AR48">
        <v>12</v>
      </c>
      <c r="AS48">
        <v>8</v>
      </c>
      <c r="AT48">
        <v>5</v>
      </c>
      <c r="AU48">
        <v>3</v>
      </c>
      <c r="AV48" t="s">
        <v>86</v>
      </c>
      <c r="AW48" t="s">
        <v>86</v>
      </c>
      <c r="AX48">
        <v>0</v>
      </c>
      <c r="AY48">
        <v>0</v>
      </c>
      <c r="AZ48">
        <v>0</v>
      </c>
      <c r="BA48">
        <v>0</v>
      </c>
      <c r="BB48">
        <v>0</v>
      </c>
      <c r="BC48">
        <v>-3.9940859999591898</v>
      </c>
      <c r="BD48">
        <v>50.471043436571598</v>
      </c>
    </row>
    <row r="49" spans="1:56" x14ac:dyDescent="0.35">
      <c r="A49">
        <v>48</v>
      </c>
      <c r="B49" t="s">
        <v>220</v>
      </c>
      <c r="C49">
        <v>5</v>
      </c>
      <c r="D49" t="str">
        <f t="shared" si="0"/>
        <v>YES</v>
      </c>
      <c r="E49">
        <v>2</v>
      </c>
      <c r="F49">
        <v>0</v>
      </c>
      <c r="G49">
        <v>70</v>
      </c>
      <c r="H49">
        <v>0</v>
      </c>
      <c r="I49">
        <v>90</v>
      </c>
      <c r="J49">
        <v>75</v>
      </c>
      <c r="K49">
        <v>0</v>
      </c>
      <c r="L49">
        <v>0</v>
      </c>
      <c r="M49">
        <v>0</v>
      </c>
      <c r="N49">
        <v>0</v>
      </c>
      <c r="O49">
        <v>0</v>
      </c>
      <c r="P49">
        <v>0</v>
      </c>
      <c r="Q49">
        <v>0</v>
      </c>
      <c r="R49">
        <v>0</v>
      </c>
      <c r="S49">
        <v>0</v>
      </c>
      <c r="T49">
        <v>0</v>
      </c>
      <c r="U49">
        <v>0</v>
      </c>
      <c r="V49">
        <v>0</v>
      </c>
      <c r="W49">
        <v>0</v>
      </c>
      <c r="X49">
        <v>0</v>
      </c>
      <c r="Y49">
        <v>0</v>
      </c>
      <c r="Z49">
        <v>22</v>
      </c>
      <c r="AA49">
        <v>0</v>
      </c>
      <c r="AB49">
        <v>2</v>
      </c>
      <c r="AC49">
        <v>0</v>
      </c>
      <c r="AD49">
        <v>10</v>
      </c>
      <c r="AE49">
        <v>0</v>
      </c>
      <c r="AF49">
        <v>5</v>
      </c>
      <c r="AG49">
        <v>0</v>
      </c>
      <c r="AH49">
        <v>4</v>
      </c>
      <c r="AI49">
        <v>3</v>
      </c>
      <c r="AJ49">
        <v>0</v>
      </c>
      <c r="AK49">
        <v>1</v>
      </c>
      <c r="AL49" t="s">
        <v>221</v>
      </c>
      <c r="AM49" t="s">
        <v>220</v>
      </c>
      <c r="AN49">
        <v>0</v>
      </c>
      <c r="AO49" t="s">
        <v>222</v>
      </c>
      <c r="AP49" s="1">
        <v>45372.677141203698</v>
      </c>
      <c r="AQ49" s="1">
        <v>45372.677141203698</v>
      </c>
      <c r="AR49">
        <v>18</v>
      </c>
      <c r="AS49">
        <v>18</v>
      </c>
      <c r="AT49">
        <v>12</v>
      </c>
      <c r="AU49">
        <v>20</v>
      </c>
      <c r="AV49" t="s">
        <v>86</v>
      </c>
      <c r="AW49" t="s">
        <v>86</v>
      </c>
      <c r="AX49">
        <v>1</v>
      </c>
      <c r="AY49">
        <v>0</v>
      </c>
      <c r="AZ49">
        <v>0</v>
      </c>
      <c r="BA49">
        <v>0</v>
      </c>
      <c r="BB49">
        <v>0</v>
      </c>
      <c r="BC49">
        <v>-3.9829542691978599</v>
      </c>
      <c r="BD49">
        <v>50.447596368932302</v>
      </c>
    </row>
    <row r="50" spans="1:56" x14ac:dyDescent="0.35">
      <c r="A50">
        <v>49</v>
      </c>
      <c r="B50" t="s">
        <v>223</v>
      </c>
      <c r="C50">
        <v>15</v>
      </c>
      <c r="D50" t="str">
        <f t="shared" si="0"/>
        <v>YES</v>
      </c>
      <c r="E50">
        <v>40</v>
      </c>
      <c r="F50">
        <v>0</v>
      </c>
      <c r="G50">
        <v>0</v>
      </c>
      <c r="H50">
        <v>0</v>
      </c>
      <c r="I50">
        <v>5</v>
      </c>
      <c r="J50">
        <v>0</v>
      </c>
      <c r="K50">
        <v>3</v>
      </c>
      <c r="L50">
        <v>0</v>
      </c>
      <c r="M50">
        <v>0</v>
      </c>
      <c r="N50">
        <v>0</v>
      </c>
      <c r="O50">
        <v>0</v>
      </c>
      <c r="P50">
        <v>0</v>
      </c>
      <c r="Q50">
        <v>0</v>
      </c>
      <c r="R50">
        <v>1</v>
      </c>
      <c r="S50">
        <v>0</v>
      </c>
      <c r="T50">
        <v>0</v>
      </c>
      <c r="U50">
        <v>0</v>
      </c>
      <c r="V50">
        <v>0</v>
      </c>
      <c r="W50">
        <v>0</v>
      </c>
      <c r="X50">
        <v>0</v>
      </c>
      <c r="Y50">
        <v>0</v>
      </c>
      <c r="Z50">
        <v>15</v>
      </c>
      <c r="AA50">
        <v>60</v>
      </c>
      <c r="AB50">
        <v>40</v>
      </c>
      <c r="AC50">
        <v>0</v>
      </c>
      <c r="AD50">
        <v>95</v>
      </c>
      <c r="AE50">
        <v>0</v>
      </c>
      <c r="AF50">
        <v>15</v>
      </c>
      <c r="AG50">
        <v>0</v>
      </c>
      <c r="AH50">
        <v>0</v>
      </c>
      <c r="AI50">
        <v>0</v>
      </c>
      <c r="AJ50">
        <v>0</v>
      </c>
      <c r="AK50">
        <v>0</v>
      </c>
      <c r="AL50" t="s">
        <v>224</v>
      </c>
      <c r="AM50" t="s">
        <v>223</v>
      </c>
      <c r="AN50">
        <v>1</v>
      </c>
      <c r="AO50" t="s">
        <v>225</v>
      </c>
      <c r="AP50" s="1">
        <v>45370.685231481497</v>
      </c>
      <c r="AQ50" s="1">
        <v>45370.685231481497</v>
      </c>
      <c r="AR50">
        <v>4</v>
      </c>
      <c r="AS50">
        <v>4</v>
      </c>
      <c r="AT50">
        <v>4</v>
      </c>
      <c r="AU50">
        <v>5</v>
      </c>
      <c r="AV50" t="s">
        <v>82</v>
      </c>
      <c r="AW50" t="s">
        <v>86</v>
      </c>
      <c r="AX50">
        <v>0</v>
      </c>
      <c r="AY50">
        <v>0</v>
      </c>
      <c r="AZ50">
        <v>0</v>
      </c>
      <c r="BA50">
        <v>0</v>
      </c>
      <c r="BB50">
        <v>0</v>
      </c>
      <c r="BC50">
        <v>-3.93800921901531</v>
      </c>
      <c r="BD50">
        <v>50.459331348857297</v>
      </c>
    </row>
    <row r="51" spans="1:56" x14ac:dyDescent="0.35">
      <c r="A51">
        <v>50</v>
      </c>
      <c r="B51" t="s">
        <v>226</v>
      </c>
      <c r="C51">
        <v>13</v>
      </c>
      <c r="D51" t="str">
        <f t="shared" si="0"/>
        <v>YES</v>
      </c>
      <c r="E51">
        <v>80</v>
      </c>
      <c r="F51">
        <v>0</v>
      </c>
      <c r="G51">
        <v>0</v>
      </c>
      <c r="H51">
        <v>0</v>
      </c>
      <c r="I51">
        <v>5</v>
      </c>
      <c r="J51">
        <v>0</v>
      </c>
      <c r="K51">
        <v>0</v>
      </c>
      <c r="L51">
        <v>0</v>
      </c>
      <c r="M51">
        <v>0</v>
      </c>
      <c r="N51">
        <v>0</v>
      </c>
      <c r="O51">
        <v>0</v>
      </c>
      <c r="P51">
        <v>0</v>
      </c>
      <c r="Q51">
        <v>0</v>
      </c>
      <c r="R51">
        <v>0</v>
      </c>
      <c r="S51">
        <v>0</v>
      </c>
      <c r="T51">
        <v>0</v>
      </c>
      <c r="U51">
        <v>0</v>
      </c>
      <c r="V51">
        <v>0</v>
      </c>
      <c r="W51">
        <v>0</v>
      </c>
      <c r="X51">
        <v>0</v>
      </c>
      <c r="Y51">
        <v>0</v>
      </c>
      <c r="Z51">
        <v>25</v>
      </c>
      <c r="AA51">
        <v>85</v>
      </c>
      <c r="AB51">
        <v>75</v>
      </c>
      <c r="AC51">
        <v>0</v>
      </c>
      <c r="AD51">
        <v>95</v>
      </c>
      <c r="AE51">
        <v>0</v>
      </c>
      <c r="AF51">
        <v>13</v>
      </c>
      <c r="AG51">
        <v>0</v>
      </c>
      <c r="AH51">
        <v>0</v>
      </c>
      <c r="AI51">
        <v>0</v>
      </c>
      <c r="AJ51">
        <v>0</v>
      </c>
      <c r="AK51">
        <v>0</v>
      </c>
      <c r="AL51" t="s">
        <v>224</v>
      </c>
      <c r="AM51" t="s">
        <v>226</v>
      </c>
      <c r="AN51">
        <v>0</v>
      </c>
      <c r="AO51" t="s">
        <v>227</v>
      </c>
      <c r="AP51" s="1">
        <v>45370.692511574103</v>
      </c>
      <c r="AQ51" s="1">
        <v>45370.692511574103</v>
      </c>
      <c r="AR51">
        <v>3</v>
      </c>
      <c r="AS51">
        <v>5</v>
      </c>
      <c r="AT51">
        <v>5</v>
      </c>
      <c r="AU51">
        <v>7</v>
      </c>
      <c r="AV51" t="s">
        <v>82</v>
      </c>
      <c r="AW51" t="s">
        <v>86</v>
      </c>
      <c r="AX51">
        <v>0</v>
      </c>
      <c r="AY51">
        <v>0</v>
      </c>
      <c r="AZ51">
        <v>0</v>
      </c>
      <c r="BA51">
        <v>0</v>
      </c>
      <c r="BB51">
        <v>0</v>
      </c>
      <c r="BC51">
        <v>-3.9399623828184098</v>
      </c>
      <c r="BD51">
        <v>50.4578643110654</v>
      </c>
    </row>
    <row r="52" spans="1:56" x14ac:dyDescent="0.35">
      <c r="A52">
        <v>51</v>
      </c>
      <c r="B52" t="s">
        <v>228</v>
      </c>
      <c r="C52">
        <v>6</v>
      </c>
      <c r="D52" t="str">
        <f t="shared" si="0"/>
        <v>YES</v>
      </c>
      <c r="E52">
        <v>30</v>
      </c>
      <c r="F52">
        <v>0</v>
      </c>
      <c r="G52">
        <v>0</v>
      </c>
      <c r="H52">
        <v>0</v>
      </c>
      <c r="I52">
        <v>5</v>
      </c>
      <c r="J52">
        <v>3</v>
      </c>
      <c r="K52">
        <v>2</v>
      </c>
      <c r="L52">
        <v>0</v>
      </c>
      <c r="M52">
        <v>0</v>
      </c>
      <c r="N52">
        <v>0</v>
      </c>
      <c r="O52">
        <v>0</v>
      </c>
      <c r="P52">
        <v>0</v>
      </c>
      <c r="Q52">
        <v>0</v>
      </c>
      <c r="R52">
        <v>0</v>
      </c>
      <c r="S52">
        <v>0</v>
      </c>
      <c r="T52">
        <v>0</v>
      </c>
      <c r="U52">
        <v>0</v>
      </c>
      <c r="V52">
        <v>0</v>
      </c>
      <c r="W52">
        <v>50</v>
      </c>
      <c r="X52">
        <v>0</v>
      </c>
      <c r="Y52">
        <v>0</v>
      </c>
      <c r="Z52">
        <v>0</v>
      </c>
      <c r="AA52">
        <v>80</v>
      </c>
      <c r="AB52">
        <v>30</v>
      </c>
      <c r="AC52">
        <v>0</v>
      </c>
      <c r="AD52">
        <v>95</v>
      </c>
      <c r="AE52">
        <v>2</v>
      </c>
      <c r="AF52">
        <v>6</v>
      </c>
      <c r="AG52">
        <v>0</v>
      </c>
      <c r="AH52">
        <v>0</v>
      </c>
      <c r="AI52">
        <v>0</v>
      </c>
      <c r="AJ52">
        <v>0</v>
      </c>
      <c r="AK52">
        <v>0</v>
      </c>
      <c r="AL52" t="s">
        <v>229</v>
      </c>
      <c r="AM52" t="s">
        <v>228</v>
      </c>
      <c r="AN52">
        <v>0</v>
      </c>
      <c r="AO52" t="s">
        <v>230</v>
      </c>
      <c r="AP52" s="1">
        <v>45371.4136111111</v>
      </c>
      <c r="AQ52" s="1">
        <v>45371.4136111111</v>
      </c>
      <c r="AR52">
        <v>4</v>
      </c>
      <c r="AS52">
        <v>3</v>
      </c>
      <c r="AT52">
        <v>3</v>
      </c>
      <c r="AU52">
        <v>3</v>
      </c>
      <c r="AV52" t="s">
        <v>86</v>
      </c>
      <c r="AW52" t="s">
        <v>86</v>
      </c>
      <c r="AX52">
        <v>0</v>
      </c>
      <c r="AY52">
        <v>0</v>
      </c>
      <c r="AZ52">
        <v>0</v>
      </c>
      <c r="BA52">
        <v>0</v>
      </c>
      <c r="BB52">
        <v>0</v>
      </c>
      <c r="BC52">
        <v>-3.9349719207165998</v>
      </c>
      <c r="BD52">
        <v>50.438144182391099</v>
      </c>
    </row>
    <row r="53" spans="1:56" x14ac:dyDescent="0.35">
      <c r="A53">
        <v>52</v>
      </c>
      <c r="B53" t="s">
        <v>231</v>
      </c>
      <c r="C53">
        <v>14</v>
      </c>
      <c r="D53" t="str">
        <f t="shared" si="0"/>
        <v>YES</v>
      </c>
      <c r="E53">
        <v>50</v>
      </c>
      <c r="F53">
        <v>0</v>
      </c>
      <c r="G53">
        <v>0</v>
      </c>
      <c r="H53">
        <v>0</v>
      </c>
      <c r="I53">
        <v>40</v>
      </c>
      <c r="J53">
        <v>40</v>
      </c>
      <c r="K53">
        <v>1</v>
      </c>
      <c r="L53">
        <v>0</v>
      </c>
      <c r="M53">
        <v>0</v>
      </c>
      <c r="N53">
        <v>0</v>
      </c>
      <c r="O53">
        <v>0</v>
      </c>
      <c r="P53">
        <v>0</v>
      </c>
      <c r="Q53">
        <v>0</v>
      </c>
      <c r="R53">
        <v>0</v>
      </c>
      <c r="S53">
        <v>0</v>
      </c>
      <c r="T53">
        <v>0</v>
      </c>
      <c r="U53">
        <v>0</v>
      </c>
      <c r="V53">
        <v>0</v>
      </c>
      <c r="W53">
        <v>15</v>
      </c>
      <c r="X53">
        <v>0</v>
      </c>
      <c r="Y53">
        <v>0</v>
      </c>
      <c r="Z53">
        <v>5</v>
      </c>
      <c r="AA53">
        <v>90</v>
      </c>
      <c r="AB53">
        <v>20</v>
      </c>
      <c r="AC53">
        <v>0</v>
      </c>
      <c r="AD53">
        <v>60</v>
      </c>
      <c r="AE53">
        <v>1</v>
      </c>
      <c r="AF53">
        <v>14</v>
      </c>
      <c r="AG53">
        <v>40</v>
      </c>
      <c r="AH53">
        <v>0</v>
      </c>
      <c r="AI53">
        <v>0</v>
      </c>
      <c r="AJ53">
        <v>0</v>
      </c>
      <c r="AK53">
        <v>0</v>
      </c>
      <c r="AL53" t="s">
        <v>232</v>
      </c>
      <c r="AM53" t="s">
        <v>231</v>
      </c>
      <c r="AN53">
        <v>30</v>
      </c>
      <c r="AO53" t="s">
        <v>233</v>
      </c>
      <c r="AP53" s="1">
        <v>45371.560289351903</v>
      </c>
      <c r="AQ53" s="1">
        <v>45371.560289351903</v>
      </c>
      <c r="AR53">
        <v>4</v>
      </c>
      <c r="AS53">
        <v>4</v>
      </c>
      <c r="AT53">
        <v>5</v>
      </c>
      <c r="AU53">
        <v>4</v>
      </c>
      <c r="AV53" t="s">
        <v>86</v>
      </c>
      <c r="AW53" t="s">
        <v>86</v>
      </c>
      <c r="AX53">
        <v>0</v>
      </c>
      <c r="AY53">
        <v>0</v>
      </c>
      <c r="AZ53">
        <v>0</v>
      </c>
      <c r="BA53">
        <v>30</v>
      </c>
      <c r="BB53">
        <v>0</v>
      </c>
      <c r="BC53">
        <v>-3.9185815160624098</v>
      </c>
      <c r="BD53">
        <v>50.450481762885403</v>
      </c>
    </row>
    <row r="54" spans="1:56" x14ac:dyDescent="0.35">
      <c r="A54">
        <v>53</v>
      </c>
      <c r="B54" t="s">
        <v>234</v>
      </c>
      <c r="C54">
        <v>9</v>
      </c>
      <c r="D54" t="str">
        <f t="shared" si="0"/>
        <v>YES</v>
      </c>
      <c r="E54">
        <v>30</v>
      </c>
      <c r="F54">
        <v>0</v>
      </c>
      <c r="G54">
        <v>0</v>
      </c>
      <c r="H54">
        <v>0</v>
      </c>
      <c r="I54">
        <v>20</v>
      </c>
      <c r="J54">
        <v>3</v>
      </c>
      <c r="K54">
        <v>1</v>
      </c>
      <c r="L54">
        <v>0</v>
      </c>
      <c r="M54">
        <v>0</v>
      </c>
      <c r="N54">
        <v>0</v>
      </c>
      <c r="O54">
        <v>0</v>
      </c>
      <c r="P54">
        <v>0</v>
      </c>
      <c r="Q54">
        <v>0</v>
      </c>
      <c r="R54">
        <v>0</v>
      </c>
      <c r="S54">
        <v>0</v>
      </c>
      <c r="T54">
        <v>0</v>
      </c>
      <c r="U54">
        <v>0</v>
      </c>
      <c r="V54">
        <v>0</v>
      </c>
      <c r="W54">
        <v>3</v>
      </c>
      <c r="X54">
        <v>0</v>
      </c>
      <c r="Y54">
        <v>0</v>
      </c>
      <c r="Z54">
        <v>10</v>
      </c>
      <c r="AA54">
        <v>90</v>
      </c>
      <c r="AB54">
        <v>80</v>
      </c>
      <c r="AC54">
        <v>0</v>
      </c>
      <c r="AD54">
        <v>80</v>
      </c>
      <c r="AE54">
        <v>1</v>
      </c>
      <c r="AF54">
        <v>9</v>
      </c>
      <c r="AG54">
        <v>0</v>
      </c>
      <c r="AH54">
        <v>1</v>
      </c>
      <c r="AI54">
        <v>1</v>
      </c>
      <c r="AJ54">
        <v>0</v>
      </c>
      <c r="AK54">
        <v>1</v>
      </c>
      <c r="AL54" t="s">
        <v>235</v>
      </c>
      <c r="AM54" t="s">
        <v>234</v>
      </c>
      <c r="AN54">
        <v>0</v>
      </c>
      <c r="AO54" t="s">
        <v>236</v>
      </c>
      <c r="AP54" s="1">
        <v>45371.579224537003</v>
      </c>
      <c r="AQ54" s="1">
        <v>45371.579224537003</v>
      </c>
      <c r="AR54">
        <v>2</v>
      </c>
      <c r="AS54">
        <v>3</v>
      </c>
      <c r="AT54">
        <v>2</v>
      </c>
      <c r="AU54">
        <v>2</v>
      </c>
      <c r="AV54" t="s">
        <v>86</v>
      </c>
      <c r="AW54" t="s">
        <v>86</v>
      </c>
      <c r="AX54">
        <v>1</v>
      </c>
      <c r="AY54">
        <v>0</v>
      </c>
      <c r="AZ54">
        <v>0</v>
      </c>
      <c r="BA54">
        <v>0</v>
      </c>
      <c r="BB54">
        <v>0</v>
      </c>
      <c r="BC54">
        <v>-3.9180609890676501</v>
      </c>
      <c r="BD54">
        <v>50.448501829409203</v>
      </c>
    </row>
    <row r="55" spans="1:56" x14ac:dyDescent="0.35">
      <c r="A55">
        <v>54</v>
      </c>
      <c r="B55" t="s">
        <v>237</v>
      </c>
      <c r="C55">
        <v>6</v>
      </c>
      <c r="D55" t="str">
        <f t="shared" si="0"/>
        <v>YES</v>
      </c>
      <c r="E55">
        <v>3</v>
      </c>
      <c r="F55">
        <v>0</v>
      </c>
      <c r="G55">
        <v>1</v>
      </c>
      <c r="H55">
        <v>0</v>
      </c>
      <c r="I55">
        <v>0</v>
      </c>
      <c r="J55">
        <v>70</v>
      </c>
      <c r="K55">
        <v>0</v>
      </c>
      <c r="L55">
        <v>0</v>
      </c>
      <c r="M55">
        <v>0</v>
      </c>
      <c r="N55">
        <v>0</v>
      </c>
      <c r="O55">
        <v>0</v>
      </c>
      <c r="P55">
        <v>0</v>
      </c>
      <c r="Q55">
        <v>0</v>
      </c>
      <c r="R55">
        <v>0</v>
      </c>
      <c r="S55">
        <v>0</v>
      </c>
      <c r="T55">
        <v>0</v>
      </c>
      <c r="U55">
        <v>0</v>
      </c>
      <c r="V55">
        <v>0</v>
      </c>
      <c r="W55">
        <v>15</v>
      </c>
      <c r="X55">
        <v>0</v>
      </c>
      <c r="Y55">
        <v>0</v>
      </c>
      <c r="Z55">
        <v>3</v>
      </c>
      <c r="AA55">
        <v>87</v>
      </c>
      <c r="AB55">
        <v>0</v>
      </c>
      <c r="AC55">
        <v>0</v>
      </c>
      <c r="AD55">
        <v>95</v>
      </c>
      <c r="AE55">
        <v>0</v>
      </c>
      <c r="AF55">
        <v>6</v>
      </c>
      <c r="AG55">
        <v>70</v>
      </c>
      <c r="AH55">
        <v>0</v>
      </c>
      <c r="AI55">
        <v>0</v>
      </c>
      <c r="AJ55">
        <v>0</v>
      </c>
      <c r="AK55">
        <v>0</v>
      </c>
      <c r="AL55" t="s">
        <v>238</v>
      </c>
      <c r="AM55" t="s">
        <v>237</v>
      </c>
      <c r="AN55">
        <v>70</v>
      </c>
      <c r="AO55" t="s">
        <v>239</v>
      </c>
      <c r="AP55" s="1">
        <v>45371.656458333302</v>
      </c>
      <c r="AQ55" s="1">
        <v>45371.656458333302</v>
      </c>
      <c r="AR55">
        <v>3</v>
      </c>
      <c r="AS55">
        <v>5</v>
      </c>
      <c r="AT55">
        <v>5</v>
      </c>
      <c r="AU55">
        <v>5</v>
      </c>
      <c r="AV55" t="s">
        <v>86</v>
      </c>
      <c r="AW55" t="s">
        <v>86</v>
      </c>
      <c r="AX55">
        <v>0</v>
      </c>
      <c r="AY55">
        <v>0</v>
      </c>
      <c r="AZ55">
        <v>0</v>
      </c>
      <c r="BA55">
        <v>40</v>
      </c>
      <c r="BB55">
        <v>0</v>
      </c>
      <c r="BC55">
        <v>-3.91340727392478</v>
      </c>
      <c r="BD55">
        <v>50.440763606146298</v>
      </c>
    </row>
    <row r="56" spans="1:56" x14ac:dyDescent="0.35">
      <c r="A56">
        <v>55</v>
      </c>
      <c r="B56" t="s">
        <v>240</v>
      </c>
      <c r="C56">
        <v>29</v>
      </c>
      <c r="D56" t="str">
        <f t="shared" si="0"/>
        <v>YES</v>
      </c>
      <c r="E56">
        <v>30</v>
      </c>
      <c r="F56">
        <v>0</v>
      </c>
      <c r="G56">
        <v>1</v>
      </c>
      <c r="H56">
        <v>0</v>
      </c>
      <c r="I56">
        <v>15</v>
      </c>
      <c r="J56">
        <v>10</v>
      </c>
      <c r="K56">
        <v>0</v>
      </c>
      <c r="L56">
        <v>0</v>
      </c>
      <c r="M56">
        <v>0</v>
      </c>
      <c r="N56">
        <v>0</v>
      </c>
      <c r="O56">
        <v>0</v>
      </c>
      <c r="P56">
        <v>0</v>
      </c>
      <c r="Q56">
        <v>0</v>
      </c>
      <c r="R56">
        <v>0</v>
      </c>
      <c r="S56">
        <v>0</v>
      </c>
      <c r="T56">
        <v>0</v>
      </c>
      <c r="U56">
        <v>0</v>
      </c>
      <c r="V56">
        <v>0</v>
      </c>
      <c r="W56">
        <v>3</v>
      </c>
      <c r="X56">
        <v>0</v>
      </c>
      <c r="Y56">
        <v>0</v>
      </c>
      <c r="Z56">
        <v>15</v>
      </c>
      <c r="AA56">
        <v>80</v>
      </c>
      <c r="AB56">
        <v>30</v>
      </c>
      <c r="AC56">
        <v>0</v>
      </c>
      <c r="AD56">
        <v>80</v>
      </c>
      <c r="AE56">
        <v>0</v>
      </c>
      <c r="AF56">
        <v>29</v>
      </c>
      <c r="AG56">
        <v>5</v>
      </c>
      <c r="AH56">
        <v>0</v>
      </c>
      <c r="AI56">
        <v>0</v>
      </c>
      <c r="AJ56">
        <v>0</v>
      </c>
      <c r="AK56">
        <v>0</v>
      </c>
      <c r="AL56" t="s">
        <v>241</v>
      </c>
      <c r="AM56" t="s">
        <v>240</v>
      </c>
      <c r="AN56">
        <v>3</v>
      </c>
      <c r="AO56" t="s">
        <v>242</v>
      </c>
      <c r="AP56" s="1">
        <v>45372.3903125</v>
      </c>
      <c r="AQ56" s="1">
        <v>45372.3903125</v>
      </c>
      <c r="AR56">
        <v>4</v>
      </c>
      <c r="AS56">
        <v>4</v>
      </c>
      <c r="AT56">
        <v>3</v>
      </c>
      <c r="AU56">
        <v>4</v>
      </c>
      <c r="AV56" t="s">
        <v>86</v>
      </c>
      <c r="AW56" t="s">
        <v>82</v>
      </c>
      <c r="AX56">
        <v>0</v>
      </c>
      <c r="AY56">
        <v>0</v>
      </c>
      <c r="AZ56">
        <v>0</v>
      </c>
      <c r="BA56">
        <v>5</v>
      </c>
      <c r="BB56">
        <v>0</v>
      </c>
      <c r="BC56">
        <v>-3.8723274974416699</v>
      </c>
      <c r="BD56">
        <v>50.525568758404702</v>
      </c>
    </row>
    <row r="58" spans="1:56" x14ac:dyDescent="0.35">
      <c r="C58" t="s">
        <v>27</v>
      </c>
      <c r="D58">
        <f>COUNTIF(D2:D56, "YES")</f>
        <v>53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42ECA-0359-4A7D-BE8A-869D359C9F75}">
  <sheetPr>
    <tabColor rgb="FFFF0000"/>
  </sheetPr>
  <dimension ref="A1:CA67"/>
  <sheetViews>
    <sheetView topLeftCell="BC1" zoomScale="75" zoomScaleNormal="75" workbookViewId="0">
      <selection activeCell="AU1" sqref="A1:XFD1048576"/>
    </sheetView>
  </sheetViews>
  <sheetFormatPr defaultColWidth="0" defaultRowHeight="14.5" x14ac:dyDescent="0.35"/>
  <cols>
    <col min="1" max="1" width="8.7265625" style="9" customWidth="1"/>
    <col min="2" max="2" width="13" style="4" bestFit="1" customWidth="1"/>
    <col min="3" max="3" width="8.54296875" style="4" customWidth="1"/>
    <col min="4" max="4" width="8.7265625" style="24" customWidth="1"/>
    <col min="5" max="5" width="9.7265625" style="24" customWidth="1"/>
    <col min="6" max="6" width="8.7265625" style="4" customWidth="1"/>
    <col min="7" max="7" width="8.7265625" style="9" customWidth="1"/>
    <col min="8" max="22" width="8.7265625" style="4" customWidth="1"/>
    <col min="23" max="23" width="10.54296875" style="4" customWidth="1"/>
    <col min="24" max="25" width="8.7265625" style="4" customWidth="1"/>
    <col min="26" max="26" width="14.54296875" style="4" customWidth="1"/>
    <col min="27" max="28" width="8.7265625" style="4" customWidth="1"/>
    <col min="29" max="30" width="9.453125" style="4" customWidth="1"/>
    <col min="31" max="35" width="8.7265625" style="4" customWidth="1"/>
    <col min="36" max="37" width="9.54296875" style="4" customWidth="1"/>
    <col min="38" max="39" width="8.7265625" style="4" customWidth="1"/>
    <col min="40" max="40" width="9.453125" style="4" customWidth="1"/>
    <col min="41" max="41" width="11.1796875" style="4" customWidth="1"/>
    <col min="42" max="43" width="8.7265625" style="4" customWidth="1"/>
    <col min="44" max="44" width="10.1796875" style="4" customWidth="1"/>
    <col min="45" max="48" width="8.7265625" style="4" customWidth="1"/>
    <col min="49" max="49" width="10.1796875" style="4" customWidth="1"/>
    <col min="50" max="50" width="14.1796875" style="4" customWidth="1"/>
    <col min="51" max="53" width="8.7265625" style="4" customWidth="1"/>
    <col min="54" max="54" width="8.7265625" style="9" customWidth="1"/>
    <col min="55" max="55" width="8.7265625" style="4" customWidth="1"/>
    <col min="56" max="56" width="8.7265625" style="9" customWidth="1"/>
    <col min="57" max="57" width="10.1796875" style="9" customWidth="1"/>
    <col min="58" max="65" width="8.7265625" style="4" customWidth="1"/>
    <col min="66" max="66" width="12.453125" style="4" customWidth="1"/>
    <col min="67" max="70" width="8.7265625" style="4" customWidth="1"/>
    <col min="71" max="71" width="9.7265625" style="4" customWidth="1"/>
    <col min="72" max="75" width="8.7265625" style="4" customWidth="1"/>
    <col min="76" max="76" width="9.453125" style="4" customWidth="1"/>
    <col min="77" max="77" width="9.26953125" style="4" customWidth="1"/>
    <col min="78" max="79" width="8.7265625" style="4" customWidth="1"/>
    <col min="80" max="16384" width="8.7265625" style="4" hidden="1"/>
  </cols>
  <sheetData>
    <row r="1" spans="1:78" s="7" customFormat="1" ht="25.5" customHeight="1" x14ac:dyDescent="0.35">
      <c r="D1" s="22"/>
      <c r="E1" s="22"/>
      <c r="H1" s="148" t="s">
        <v>243</v>
      </c>
      <c r="I1" s="149"/>
      <c r="J1" s="149"/>
      <c r="K1" s="149"/>
      <c r="L1" s="149"/>
      <c r="M1" s="149"/>
      <c r="N1" s="149"/>
      <c r="O1" s="149"/>
      <c r="P1" s="149"/>
      <c r="Q1" s="150"/>
      <c r="R1" s="151" t="s">
        <v>244</v>
      </c>
      <c r="S1" s="152"/>
      <c r="T1" s="152"/>
      <c r="U1" s="152"/>
      <c r="V1" s="152"/>
      <c r="W1" s="152"/>
      <c r="X1" s="152"/>
      <c r="Y1" s="152"/>
      <c r="Z1" s="152"/>
      <c r="AA1" s="152"/>
      <c r="AB1" s="152"/>
      <c r="AC1" s="152"/>
      <c r="AD1" s="152"/>
      <c r="AE1" s="152"/>
      <c r="AF1" s="152"/>
      <c r="AG1" s="152"/>
      <c r="AH1" s="152"/>
      <c r="AI1" s="152"/>
      <c r="AJ1" s="152"/>
      <c r="AK1" s="153"/>
      <c r="AL1" s="154" t="s">
        <v>245</v>
      </c>
      <c r="AM1" s="155"/>
      <c r="AN1" s="155"/>
      <c r="AO1" s="155"/>
      <c r="AP1" s="155"/>
      <c r="AQ1" s="155"/>
      <c r="AR1" s="155"/>
      <c r="AS1" s="155"/>
      <c r="AT1" s="155"/>
      <c r="AU1" s="155"/>
      <c r="AV1" s="156"/>
      <c r="AW1" s="145" t="s">
        <v>246</v>
      </c>
      <c r="AX1" s="146"/>
      <c r="AY1" s="146"/>
      <c r="AZ1" s="146"/>
      <c r="BA1" s="146"/>
      <c r="BB1" s="146"/>
      <c r="BC1" s="146"/>
      <c r="BD1" s="146"/>
      <c r="BE1" s="147"/>
      <c r="BF1" s="208" t="s">
        <v>247</v>
      </c>
      <c r="BG1" s="209"/>
      <c r="BH1" s="209"/>
      <c r="BI1" s="209"/>
      <c r="BJ1" s="209"/>
      <c r="BK1" s="210"/>
      <c r="BL1" s="8"/>
      <c r="BM1" s="8"/>
    </row>
    <row r="2" spans="1:78" s="5" customFormat="1" ht="115" customHeight="1" x14ac:dyDescent="0.35">
      <c r="C2" s="26"/>
      <c r="D2" s="218" t="s">
        <v>248</v>
      </c>
      <c r="E2" s="219"/>
      <c r="H2" s="220" t="s">
        <v>249</v>
      </c>
      <c r="I2" s="221"/>
      <c r="J2" s="222" t="s">
        <v>10</v>
      </c>
      <c r="K2" s="223"/>
      <c r="L2" s="220" t="s">
        <v>250</v>
      </c>
      <c r="M2" s="224"/>
      <c r="N2" s="224"/>
      <c r="O2" s="224"/>
      <c r="P2" s="224"/>
      <c r="Q2" s="221"/>
      <c r="R2" s="213" t="s">
        <v>251</v>
      </c>
      <c r="S2" s="214"/>
      <c r="T2" s="214"/>
      <c r="U2" s="215"/>
      <c r="V2" s="231" t="s">
        <v>252</v>
      </c>
      <c r="W2" s="232"/>
      <c r="X2" s="232"/>
      <c r="Y2" s="233"/>
      <c r="Z2" s="231" t="s">
        <v>253</v>
      </c>
      <c r="AA2" s="232"/>
      <c r="AB2" s="232"/>
      <c r="AC2" s="232"/>
      <c r="AD2" s="232"/>
      <c r="AE2" s="232"/>
      <c r="AF2" s="232"/>
      <c r="AG2" s="232"/>
      <c r="AH2" s="232"/>
      <c r="AI2" s="232"/>
      <c r="AJ2" s="232"/>
      <c r="AK2" s="233"/>
      <c r="AL2" s="234" t="s">
        <v>254</v>
      </c>
      <c r="AM2" s="235"/>
      <c r="AN2" s="235"/>
      <c r="AO2" s="235"/>
      <c r="AP2" s="235"/>
      <c r="AQ2" s="235"/>
      <c r="AR2" s="235"/>
      <c r="AS2" s="235"/>
      <c r="AT2" s="235"/>
      <c r="AU2" s="235"/>
      <c r="AV2" s="236"/>
      <c r="AW2" s="225" t="s">
        <v>255</v>
      </c>
      <c r="AX2" s="226"/>
      <c r="AY2" s="226"/>
      <c r="AZ2" s="227"/>
      <c r="BA2" s="228" t="s">
        <v>256</v>
      </c>
      <c r="BB2" s="229"/>
      <c r="BC2" s="229"/>
      <c r="BD2" s="229"/>
      <c r="BE2" s="230"/>
      <c r="BF2" s="211" t="s">
        <v>257</v>
      </c>
      <c r="BG2" s="212"/>
      <c r="BH2" s="213" t="s">
        <v>258</v>
      </c>
      <c r="BI2" s="214"/>
      <c r="BJ2" s="214"/>
      <c r="BK2" s="215"/>
      <c r="BL2" s="216" t="s">
        <v>259</v>
      </c>
      <c r="BM2" s="217"/>
      <c r="BN2" s="205" t="s">
        <v>260</v>
      </c>
      <c r="BO2" s="207"/>
      <c r="BP2" s="205" t="s">
        <v>261</v>
      </c>
      <c r="BQ2" s="206"/>
      <c r="BR2" s="206"/>
      <c r="BS2" s="207"/>
      <c r="BT2" s="205" t="s">
        <v>262</v>
      </c>
      <c r="BU2" s="206"/>
      <c r="BV2" s="206"/>
      <c r="BW2" s="206"/>
      <c r="BX2" s="206"/>
      <c r="BY2" s="207"/>
    </row>
    <row r="3" spans="1:78" s="5" customFormat="1" ht="87" x14ac:dyDescent="0.35">
      <c r="A3" s="5" t="s">
        <v>24</v>
      </c>
      <c r="B3" s="5" t="s">
        <v>25</v>
      </c>
      <c r="C3" s="5" t="s">
        <v>263</v>
      </c>
      <c r="D3" s="23" t="s">
        <v>77</v>
      </c>
      <c r="E3" s="23" t="s">
        <v>78</v>
      </c>
      <c r="F3" s="5" t="s">
        <v>26</v>
      </c>
      <c r="G3" s="5" t="s">
        <v>27</v>
      </c>
      <c r="H3" s="95" t="s">
        <v>264</v>
      </c>
      <c r="I3" s="95" t="s">
        <v>265</v>
      </c>
      <c r="J3" s="25" t="s">
        <v>266</v>
      </c>
      <c r="K3" s="25" t="s">
        <v>265</v>
      </c>
      <c r="L3" s="95" t="s">
        <v>267</v>
      </c>
      <c r="M3" s="95" t="s">
        <v>265</v>
      </c>
      <c r="N3" s="95" t="s">
        <v>268</v>
      </c>
      <c r="O3" s="95" t="s">
        <v>265</v>
      </c>
      <c r="P3" s="95" t="s">
        <v>269</v>
      </c>
      <c r="Q3" s="95" t="s">
        <v>265</v>
      </c>
      <c r="R3" s="94" t="s">
        <v>270</v>
      </c>
      <c r="S3" s="94" t="s">
        <v>265</v>
      </c>
      <c r="T3" s="94" t="s">
        <v>271</v>
      </c>
      <c r="U3" s="94" t="s">
        <v>265</v>
      </c>
      <c r="V3" s="85" t="s">
        <v>272</v>
      </c>
      <c r="W3" s="85" t="s">
        <v>273</v>
      </c>
      <c r="X3" s="83" t="s">
        <v>274</v>
      </c>
      <c r="Y3" s="83" t="s">
        <v>265</v>
      </c>
      <c r="Z3" s="85" t="s">
        <v>275</v>
      </c>
      <c r="AA3" s="85" t="s">
        <v>276</v>
      </c>
      <c r="AB3" s="85" t="s">
        <v>277</v>
      </c>
      <c r="AC3" s="85" t="s">
        <v>278</v>
      </c>
      <c r="AD3" s="82" t="s">
        <v>279</v>
      </c>
      <c r="AE3" s="85" t="s">
        <v>280</v>
      </c>
      <c r="AF3" s="85" t="s">
        <v>281</v>
      </c>
      <c r="AG3" s="85" t="s">
        <v>282</v>
      </c>
      <c r="AH3" s="83" t="s">
        <v>274</v>
      </c>
      <c r="AI3" s="83" t="s">
        <v>265</v>
      </c>
      <c r="AJ3" s="85" t="s">
        <v>283</v>
      </c>
      <c r="AK3" s="83" t="s">
        <v>265</v>
      </c>
      <c r="AL3" s="75" t="s">
        <v>284</v>
      </c>
      <c r="AM3" s="75" t="s">
        <v>285</v>
      </c>
      <c r="AN3" s="75" t="s">
        <v>286</v>
      </c>
      <c r="AO3" s="75" t="s">
        <v>287</v>
      </c>
      <c r="AP3" s="75" t="s">
        <v>288</v>
      </c>
      <c r="AQ3" s="75" t="s">
        <v>289</v>
      </c>
      <c r="AR3" s="75" t="s">
        <v>290</v>
      </c>
      <c r="AS3" s="75" t="s">
        <v>291</v>
      </c>
      <c r="AT3" s="75" t="s">
        <v>292</v>
      </c>
      <c r="AU3" s="75" t="s">
        <v>293</v>
      </c>
      <c r="AV3" s="75" t="s">
        <v>265</v>
      </c>
      <c r="AW3" s="93" t="s">
        <v>294</v>
      </c>
      <c r="AX3" s="93" t="s">
        <v>295</v>
      </c>
      <c r="AY3" s="93" t="s">
        <v>296</v>
      </c>
      <c r="AZ3" s="93" t="s">
        <v>265</v>
      </c>
      <c r="BA3" s="92" t="s">
        <v>297</v>
      </c>
      <c r="BB3" s="92" t="s">
        <v>265</v>
      </c>
      <c r="BC3" s="92" t="s">
        <v>298</v>
      </c>
      <c r="BD3" s="92" t="s">
        <v>265</v>
      </c>
      <c r="BE3" s="92" t="s">
        <v>299</v>
      </c>
      <c r="BF3" s="91" t="s">
        <v>300</v>
      </c>
      <c r="BG3" s="91" t="s">
        <v>265</v>
      </c>
      <c r="BH3" s="90" t="s">
        <v>301</v>
      </c>
      <c r="BI3" s="90" t="s">
        <v>265</v>
      </c>
      <c r="BJ3" s="90" t="s">
        <v>302</v>
      </c>
      <c r="BK3" s="90" t="s">
        <v>265</v>
      </c>
      <c r="BL3" s="30" t="s">
        <v>303</v>
      </c>
      <c r="BM3" s="30" t="s">
        <v>304</v>
      </c>
      <c r="BN3" s="5" t="s">
        <v>305</v>
      </c>
      <c r="BO3" s="25" t="s">
        <v>291</v>
      </c>
      <c r="BP3" s="5" t="s">
        <v>13</v>
      </c>
      <c r="BQ3" s="5" t="s">
        <v>306</v>
      </c>
      <c r="BR3" s="5" t="s">
        <v>307</v>
      </c>
      <c r="BS3" s="5" t="s">
        <v>308</v>
      </c>
      <c r="BT3" s="5" t="s">
        <v>309</v>
      </c>
      <c r="BU3" s="5" t="s">
        <v>310</v>
      </c>
      <c r="BV3" s="5" t="s">
        <v>311</v>
      </c>
      <c r="BW3" s="5" t="s">
        <v>312</v>
      </c>
      <c r="BX3" s="5" t="s">
        <v>313</v>
      </c>
      <c r="BY3" s="5" t="s">
        <v>314</v>
      </c>
      <c r="BZ3" s="5" t="s">
        <v>61</v>
      </c>
    </row>
    <row r="4" spans="1:78" x14ac:dyDescent="0.35">
      <c r="A4" s="9">
        <v>27</v>
      </c>
      <c r="B4" s="4" t="s">
        <v>158</v>
      </c>
      <c r="C4" s="4">
        <v>9</v>
      </c>
      <c r="D4" s="24">
        <v>-3.8824168294355599</v>
      </c>
      <c r="E4" s="24">
        <v>50.485790093059499</v>
      </c>
      <c r="F4" s="4">
        <v>5</v>
      </c>
      <c r="G4" s="9" t="str">
        <f t="shared" ref="G4:G35" si="0">IF(F4&gt;30, "NO", "YES")</f>
        <v>YES</v>
      </c>
      <c r="H4" s="4">
        <v>12</v>
      </c>
      <c r="I4" s="9" t="str">
        <f t="shared" ref="I4:I35" si="1">IF(H4&gt;10,"PASS","FAIL")</f>
        <v>PASS</v>
      </c>
      <c r="J4" s="4">
        <v>0</v>
      </c>
      <c r="K4" s="9" t="str">
        <f t="shared" ref="K4:K35" si="2">IF(J4&lt;1,"PASS","FAIL")</f>
        <v>PASS</v>
      </c>
      <c r="L4" s="4">
        <v>0</v>
      </c>
      <c r="M4" s="9" t="str">
        <f t="shared" ref="M4:M35" si="3">IF(L4&lt;10,"PASS","FAIL")</f>
        <v>PASS</v>
      </c>
      <c r="N4" s="4">
        <v>1</v>
      </c>
      <c r="O4" s="9" t="str">
        <f t="shared" ref="O4:O35" si="4">IF(N4&lt;10,"PASS","FAIL")</f>
        <v>PASS</v>
      </c>
      <c r="P4" s="4">
        <f t="shared" ref="P4:P35" si="5">L4+N4</f>
        <v>1</v>
      </c>
      <c r="Q4" s="9" t="str">
        <f t="shared" ref="Q4:Q35" si="6">IF(P4&lt;10,"PASS","FAIL")</f>
        <v>PASS</v>
      </c>
      <c r="R4" s="4">
        <v>0</v>
      </c>
      <c r="S4" s="9" t="str">
        <f t="shared" ref="S4:S35" si="7">IF(R4&lt;10,"PASS","FAIL")</f>
        <v>PASS</v>
      </c>
      <c r="T4" s="4">
        <v>8</v>
      </c>
      <c r="U4" s="9" t="str">
        <f t="shared" ref="U4:U35" si="8">IF(T4&lt;10,"PASS","FAIL")</f>
        <v>PASS</v>
      </c>
      <c r="V4" s="4">
        <v>0</v>
      </c>
      <c r="W4" s="4">
        <v>0</v>
      </c>
      <c r="X4" s="4">
        <f t="shared" ref="X4:X35" si="9">SUM(V4:W4)</f>
        <v>0</v>
      </c>
      <c r="Y4" s="9" t="str">
        <f t="shared" ref="Y4:Y35" si="10">IF(X4&lt;25,"PASS","FAIL")</f>
        <v>PASS</v>
      </c>
      <c r="Z4" s="4">
        <v>0</v>
      </c>
      <c r="AA4" s="4">
        <v>0</v>
      </c>
      <c r="AB4" s="4">
        <v>0</v>
      </c>
      <c r="AC4" s="4">
        <v>0</v>
      </c>
      <c r="AE4" s="4">
        <v>4</v>
      </c>
      <c r="AF4" s="4">
        <v>0</v>
      </c>
      <c r="AG4" s="4">
        <v>0</v>
      </c>
      <c r="AH4" s="4">
        <f t="shared" ref="AH4:AH35" si="11">SUM(Z4:AG4)</f>
        <v>4</v>
      </c>
      <c r="AI4" s="9" t="str">
        <f t="shared" ref="AI4:AI35" si="12">IF(AH4&lt;1,"PASS","FAIL")</f>
        <v>FAIL</v>
      </c>
      <c r="AJ4" s="4">
        <v>1</v>
      </c>
      <c r="AK4" s="9" t="str">
        <f t="shared" ref="AK4:AK35" si="13">IF(AJ4&lt;1,"PASS","FAIL")</f>
        <v>FAIL</v>
      </c>
      <c r="AL4" s="4">
        <v>8</v>
      </c>
      <c r="AM4" s="4">
        <v>2</v>
      </c>
      <c r="AN4" s="4">
        <v>2</v>
      </c>
      <c r="AO4" s="4">
        <v>0</v>
      </c>
      <c r="AP4" s="4">
        <v>45</v>
      </c>
      <c r="AQ4" s="4">
        <v>65</v>
      </c>
      <c r="AR4" s="4">
        <v>1</v>
      </c>
      <c r="AS4" s="4">
        <v>0</v>
      </c>
      <c r="AT4" s="4">
        <v>0</v>
      </c>
      <c r="AU4" s="4">
        <f t="shared" ref="AU4:AU35" si="14">COUNTIF(AL4:AT4,"&gt;0")</f>
        <v>6</v>
      </c>
      <c r="AV4" s="9" t="str">
        <f t="shared" ref="AV4:AV35" si="15">IF(AU4&gt;=4,"PASS","FAIL")</f>
        <v>PASS</v>
      </c>
      <c r="AW4" s="4">
        <v>0</v>
      </c>
      <c r="AX4" s="4">
        <v>1</v>
      </c>
      <c r="AY4" s="4">
        <f t="shared" ref="AY4:AY35" si="16">SUM(AW4:AX4)</f>
        <v>1</v>
      </c>
      <c r="AZ4" s="9" t="str">
        <f t="shared" ref="AZ4:AZ35" si="17">IF(AY4&lt;33,"PASS","FAIL")</f>
        <v>PASS</v>
      </c>
      <c r="BA4" s="4">
        <v>0</v>
      </c>
      <c r="BB4" s="9" t="str">
        <f t="shared" ref="BB4:BB35" si="18">IF(BA4&gt;=25,"PASS","FAIL")</f>
        <v>FAIL</v>
      </c>
      <c r="BC4" s="4">
        <v>100</v>
      </c>
      <c r="BD4" s="9" t="str">
        <f t="shared" ref="BD4:BD35" si="19">IF(BC4&gt;=25,"PASS","FAIL")</f>
        <v>PASS</v>
      </c>
      <c r="BE4" s="9" t="str">
        <f t="shared" ref="BE4:BE35" si="20">IF(AND(BA4&gt;=25,BC4&gt;=25),"PASS","FAIL")</f>
        <v>FAIL</v>
      </c>
      <c r="BF4" s="55">
        <v>6</v>
      </c>
      <c r="BG4" s="9" t="str">
        <f t="shared" ref="BG4:BG35" si="21">IF(BF4&lt;10,"PASS","FAIL")</f>
        <v>PASS</v>
      </c>
      <c r="BH4" s="4">
        <v>1</v>
      </c>
      <c r="BI4" s="9" t="str">
        <f t="shared" ref="BI4:BI35" si="22">IF(BH4&lt;10,"PASS","FAIL")</f>
        <v>PASS</v>
      </c>
      <c r="BJ4" s="4">
        <v>1</v>
      </c>
      <c r="BK4" s="9" t="str">
        <f t="shared" ref="BK4:BK35" si="23">IF(BJ4&lt;10,"PASS","FAIL")</f>
        <v>PASS</v>
      </c>
      <c r="BL4" s="9">
        <f t="shared" ref="BL4:BL35" si="24">COUNTIF(H4:BK4,"FAIL")</f>
        <v>4</v>
      </c>
      <c r="BM4" s="9" t="str">
        <f t="shared" ref="BM4:BM35" si="25">IF(BL4&gt;0,"FAIL","PASS")</f>
        <v>FAIL</v>
      </c>
      <c r="BN4" s="4">
        <v>0</v>
      </c>
      <c r="BO4" s="4">
        <v>0</v>
      </c>
      <c r="BP4" s="4">
        <v>0</v>
      </c>
      <c r="BQ4" s="4">
        <v>0</v>
      </c>
      <c r="BR4" s="4">
        <v>0</v>
      </c>
      <c r="BS4" s="4">
        <v>0</v>
      </c>
      <c r="BT4" s="4">
        <v>3</v>
      </c>
      <c r="BU4" s="4">
        <v>4</v>
      </c>
      <c r="BV4" s="4">
        <v>5</v>
      </c>
      <c r="BW4" s="4">
        <v>3</v>
      </c>
      <c r="BX4" s="4" t="s">
        <v>82</v>
      </c>
      <c r="BY4" s="4" t="s">
        <v>86</v>
      </c>
      <c r="BZ4" t="s">
        <v>159</v>
      </c>
    </row>
    <row r="5" spans="1:78" x14ac:dyDescent="0.35">
      <c r="A5" s="9">
        <v>8</v>
      </c>
      <c r="B5" s="4" t="s">
        <v>102</v>
      </c>
      <c r="C5" s="4">
        <v>10</v>
      </c>
      <c r="D5" s="24">
        <v>-3.8913028510383301</v>
      </c>
      <c r="E5" s="24">
        <v>50.471325483528901</v>
      </c>
      <c r="F5" s="4">
        <v>66</v>
      </c>
      <c r="G5" s="9" t="str">
        <f t="shared" si="0"/>
        <v>NO</v>
      </c>
      <c r="H5" s="4">
        <v>0</v>
      </c>
      <c r="I5" s="9" t="str">
        <f t="shared" si="1"/>
        <v>FAIL</v>
      </c>
      <c r="J5" s="4">
        <v>0</v>
      </c>
      <c r="K5" s="9" t="str">
        <f t="shared" si="2"/>
        <v>PASS</v>
      </c>
      <c r="L5" s="4">
        <v>0</v>
      </c>
      <c r="M5" s="9" t="str">
        <f t="shared" si="3"/>
        <v>PASS</v>
      </c>
      <c r="N5" s="4">
        <v>0</v>
      </c>
      <c r="O5" s="9" t="str">
        <f t="shared" si="4"/>
        <v>PASS</v>
      </c>
      <c r="P5" s="4">
        <f t="shared" si="5"/>
        <v>0</v>
      </c>
      <c r="Q5" s="9" t="str">
        <f t="shared" si="6"/>
        <v>PASS</v>
      </c>
      <c r="R5" s="4">
        <v>0</v>
      </c>
      <c r="S5" s="9" t="str">
        <f t="shared" si="7"/>
        <v>PASS</v>
      </c>
      <c r="T5" s="4">
        <v>1</v>
      </c>
      <c r="U5" s="9" t="str">
        <f t="shared" si="8"/>
        <v>PASS</v>
      </c>
      <c r="V5" s="4">
        <v>0</v>
      </c>
      <c r="W5" s="4">
        <v>0</v>
      </c>
      <c r="X5" s="4">
        <f t="shared" si="9"/>
        <v>0</v>
      </c>
      <c r="Y5" s="9" t="str">
        <f t="shared" si="10"/>
        <v>PASS</v>
      </c>
      <c r="Z5" s="4">
        <v>0</v>
      </c>
      <c r="AA5" s="4">
        <v>0</v>
      </c>
      <c r="AB5" s="4">
        <v>0</v>
      </c>
      <c r="AC5" s="4">
        <v>0</v>
      </c>
      <c r="AE5" s="4">
        <v>0</v>
      </c>
      <c r="AF5" s="4">
        <v>0</v>
      </c>
      <c r="AG5" s="4">
        <v>0</v>
      </c>
      <c r="AH5" s="4">
        <f t="shared" si="11"/>
        <v>0</v>
      </c>
      <c r="AI5" s="9" t="str">
        <f t="shared" si="12"/>
        <v>PASS</v>
      </c>
      <c r="AJ5" s="4">
        <v>0</v>
      </c>
      <c r="AK5" s="9" t="str">
        <f t="shared" si="13"/>
        <v>PASS</v>
      </c>
      <c r="AL5" s="4">
        <v>0</v>
      </c>
      <c r="AM5" s="4">
        <v>0</v>
      </c>
      <c r="AN5" s="4">
        <v>0</v>
      </c>
      <c r="AO5" s="4">
        <v>0</v>
      </c>
      <c r="AP5" s="4">
        <v>0</v>
      </c>
      <c r="AQ5" s="4">
        <v>0</v>
      </c>
      <c r="AR5" s="4">
        <v>10</v>
      </c>
      <c r="AS5" s="4">
        <v>0</v>
      </c>
      <c r="AT5" s="4">
        <v>20</v>
      </c>
      <c r="AU5" s="4">
        <f t="shared" si="14"/>
        <v>2</v>
      </c>
      <c r="AV5" s="9" t="str">
        <f t="shared" si="15"/>
        <v>FAIL</v>
      </c>
      <c r="AW5" s="4">
        <v>1</v>
      </c>
      <c r="AX5" s="4">
        <v>2</v>
      </c>
      <c r="AY5" s="4">
        <f t="shared" si="16"/>
        <v>3</v>
      </c>
      <c r="AZ5" s="9" t="str">
        <f t="shared" si="17"/>
        <v>PASS</v>
      </c>
      <c r="BA5" s="4">
        <v>70</v>
      </c>
      <c r="BB5" s="9" t="str">
        <f t="shared" si="18"/>
        <v>PASS</v>
      </c>
      <c r="BC5" s="4">
        <v>1</v>
      </c>
      <c r="BD5" s="9" t="str">
        <f t="shared" si="19"/>
        <v>FAIL</v>
      </c>
      <c r="BE5" s="9" t="str">
        <f t="shared" si="20"/>
        <v>FAIL</v>
      </c>
      <c r="BF5" s="55">
        <v>20</v>
      </c>
      <c r="BG5" s="9" t="str">
        <f t="shared" si="21"/>
        <v>FAIL</v>
      </c>
      <c r="BH5" s="4">
        <v>0</v>
      </c>
      <c r="BI5" s="9" t="str">
        <f t="shared" si="22"/>
        <v>PASS</v>
      </c>
      <c r="BJ5" s="4">
        <v>0</v>
      </c>
      <c r="BK5" s="9" t="str">
        <f t="shared" si="23"/>
        <v>PASS</v>
      </c>
      <c r="BL5" s="9">
        <f t="shared" si="24"/>
        <v>5</v>
      </c>
      <c r="BM5" s="9" t="str">
        <f t="shared" si="25"/>
        <v>FAIL</v>
      </c>
      <c r="BN5" s="4">
        <v>0</v>
      </c>
      <c r="BO5" s="4">
        <v>0</v>
      </c>
      <c r="BP5" s="4">
        <v>20</v>
      </c>
      <c r="BQ5" s="4">
        <v>10</v>
      </c>
      <c r="BR5" s="4">
        <v>1</v>
      </c>
      <c r="BS5" s="4">
        <v>3</v>
      </c>
      <c r="BT5" s="4">
        <v>12</v>
      </c>
      <c r="BU5" s="4">
        <v>25</v>
      </c>
      <c r="BV5" s="4">
        <v>8</v>
      </c>
      <c r="BW5" s="4">
        <v>15</v>
      </c>
      <c r="BX5" s="4" t="s">
        <v>86</v>
      </c>
      <c r="BY5" s="4" t="s">
        <v>86</v>
      </c>
      <c r="BZ5" t="s">
        <v>103</v>
      </c>
    </row>
    <row r="6" spans="1:78" x14ac:dyDescent="0.35">
      <c r="A6" s="9">
        <v>20</v>
      </c>
      <c r="B6" s="4" t="s">
        <v>137</v>
      </c>
      <c r="C6" s="4">
        <v>21</v>
      </c>
      <c r="D6" s="24">
        <v>-3.9631728905344201</v>
      </c>
      <c r="E6" s="24">
        <v>50.448749169749497</v>
      </c>
      <c r="F6" s="4">
        <v>4</v>
      </c>
      <c r="G6" s="9" t="str">
        <f t="shared" si="0"/>
        <v>YES</v>
      </c>
      <c r="H6" s="4">
        <v>3</v>
      </c>
      <c r="I6" s="9" t="str">
        <f t="shared" si="1"/>
        <v>FAIL</v>
      </c>
      <c r="J6" s="4">
        <v>0</v>
      </c>
      <c r="K6" s="9" t="str">
        <f t="shared" si="2"/>
        <v>PASS</v>
      </c>
      <c r="L6" s="4">
        <v>0</v>
      </c>
      <c r="M6" s="9" t="str">
        <f t="shared" si="3"/>
        <v>PASS</v>
      </c>
      <c r="N6" s="4">
        <v>85</v>
      </c>
      <c r="O6" s="9" t="str">
        <f t="shared" si="4"/>
        <v>FAIL</v>
      </c>
      <c r="P6" s="4">
        <f t="shared" si="5"/>
        <v>85</v>
      </c>
      <c r="Q6" s="9" t="str">
        <f t="shared" si="6"/>
        <v>FAIL</v>
      </c>
      <c r="R6" s="4">
        <v>0</v>
      </c>
      <c r="S6" s="9" t="str">
        <f t="shared" si="7"/>
        <v>PASS</v>
      </c>
      <c r="T6" s="4">
        <v>0</v>
      </c>
      <c r="U6" s="9" t="str">
        <f t="shared" si="8"/>
        <v>PASS</v>
      </c>
      <c r="V6" s="4">
        <v>0</v>
      </c>
      <c r="W6" s="4">
        <v>0</v>
      </c>
      <c r="X6" s="4">
        <f t="shared" si="9"/>
        <v>0</v>
      </c>
      <c r="Y6" s="9" t="str">
        <f t="shared" si="10"/>
        <v>PASS</v>
      </c>
      <c r="Z6" s="4">
        <v>0</v>
      </c>
      <c r="AA6" s="4">
        <v>0</v>
      </c>
      <c r="AB6" s="4">
        <v>0</v>
      </c>
      <c r="AC6" s="4">
        <v>0</v>
      </c>
      <c r="AE6" s="4">
        <v>0</v>
      </c>
      <c r="AF6" s="4">
        <v>0</v>
      </c>
      <c r="AG6" s="4">
        <v>0</v>
      </c>
      <c r="AH6" s="4">
        <f t="shared" si="11"/>
        <v>0</v>
      </c>
      <c r="AI6" s="9" t="str">
        <f t="shared" si="12"/>
        <v>PASS</v>
      </c>
      <c r="AJ6" s="4">
        <v>0</v>
      </c>
      <c r="AK6" s="9" t="str">
        <f t="shared" si="13"/>
        <v>PASS</v>
      </c>
      <c r="AL6" s="4">
        <v>12</v>
      </c>
      <c r="AM6" s="4">
        <v>0</v>
      </c>
      <c r="AN6" s="4">
        <v>0</v>
      </c>
      <c r="AO6" s="4">
        <v>0</v>
      </c>
      <c r="AP6" s="4">
        <v>5</v>
      </c>
      <c r="AQ6" s="4">
        <v>40</v>
      </c>
      <c r="AR6" s="4">
        <v>3</v>
      </c>
      <c r="AS6" s="4">
        <v>0</v>
      </c>
      <c r="AT6" s="4">
        <v>0</v>
      </c>
      <c r="AU6" s="4">
        <f t="shared" si="14"/>
        <v>4</v>
      </c>
      <c r="AV6" s="9" t="str">
        <f t="shared" si="15"/>
        <v>PASS</v>
      </c>
      <c r="AW6" s="4">
        <v>0</v>
      </c>
      <c r="AX6" s="4">
        <v>0</v>
      </c>
      <c r="AY6" s="4">
        <f t="shared" si="16"/>
        <v>0</v>
      </c>
      <c r="AZ6" s="9" t="str">
        <f t="shared" si="17"/>
        <v>PASS</v>
      </c>
      <c r="BA6" s="4">
        <v>16</v>
      </c>
      <c r="BB6" s="9" t="str">
        <f t="shared" si="18"/>
        <v>FAIL</v>
      </c>
      <c r="BC6" s="4">
        <v>14</v>
      </c>
      <c r="BD6" s="9" t="str">
        <f t="shared" si="19"/>
        <v>FAIL</v>
      </c>
      <c r="BE6" s="9" t="str">
        <f t="shared" si="20"/>
        <v>FAIL</v>
      </c>
      <c r="BF6" s="55">
        <v>6</v>
      </c>
      <c r="BG6" s="9" t="str">
        <f t="shared" si="21"/>
        <v>PASS</v>
      </c>
      <c r="BH6" s="4">
        <v>1</v>
      </c>
      <c r="BI6" s="9" t="str">
        <f t="shared" si="22"/>
        <v>PASS</v>
      </c>
      <c r="BJ6" s="4">
        <v>1</v>
      </c>
      <c r="BK6" s="9" t="str">
        <f t="shared" si="23"/>
        <v>PASS</v>
      </c>
      <c r="BL6" s="9">
        <f t="shared" si="24"/>
        <v>6</v>
      </c>
      <c r="BM6" s="9" t="str">
        <f t="shared" si="25"/>
        <v>FAIL</v>
      </c>
      <c r="BN6" s="4">
        <v>0</v>
      </c>
      <c r="BO6" s="4">
        <v>0</v>
      </c>
      <c r="BP6" s="4">
        <v>40</v>
      </c>
      <c r="BQ6" s="4">
        <v>0</v>
      </c>
      <c r="BR6" s="4">
        <v>0</v>
      </c>
      <c r="BS6" s="4">
        <v>0</v>
      </c>
      <c r="BT6" s="4">
        <v>40</v>
      </c>
      <c r="BU6" s="4">
        <v>2</v>
      </c>
      <c r="BV6" s="4">
        <v>20</v>
      </c>
      <c r="BW6" s="4">
        <v>25</v>
      </c>
      <c r="BX6" s="4" t="s">
        <v>86</v>
      </c>
      <c r="BY6" s="4" t="s">
        <v>82</v>
      </c>
      <c r="BZ6" t="s">
        <v>138</v>
      </c>
    </row>
    <row r="7" spans="1:78" x14ac:dyDescent="0.35">
      <c r="A7" s="9">
        <v>21</v>
      </c>
      <c r="B7" s="4" t="s">
        <v>140</v>
      </c>
      <c r="C7" s="4">
        <v>21</v>
      </c>
      <c r="D7" s="24">
        <v>-3.9604338706393101</v>
      </c>
      <c r="E7" s="24">
        <v>50.4498803241326</v>
      </c>
      <c r="F7" s="4">
        <v>12</v>
      </c>
      <c r="G7" s="9" t="str">
        <f t="shared" si="0"/>
        <v>YES</v>
      </c>
      <c r="H7" s="4">
        <v>4</v>
      </c>
      <c r="I7" s="9" t="str">
        <f t="shared" si="1"/>
        <v>FAIL</v>
      </c>
      <c r="J7" s="4">
        <v>0</v>
      </c>
      <c r="K7" s="9" t="str">
        <f t="shared" si="2"/>
        <v>PASS</v>
      </c>
      <c r="L7" s="4">
        <v>0</v>
      </c>
      <c r="M7" s="9" t="str">
        <f t="shared" si="3"/>
        <v>PASS</v>
      </c>
      <c r="N7" s="4">
        <v>5</v>
      </c>
      <c r="O7" s="9" t="str">
        <f t="shared" si="4"/>
        <v>PASS</v>
      </c>
      <c r="P7" s="4">
        <f t="shared" si="5"/>
        <v>5</v>
      </c>
      <c r="Q7" s="9" t="str">
        <f t="shared" si="6"/>
        <v>PASS</v>
      </c>
      <c r="R7" s="4">
        <v>0</v>
      </c>
      <c r="S7" s="9" t="str">
        <f t="shared" si="7"/>
        <v>PASS</v>
      </c>
      <c r="T7" s="4">
        <v>0</v>
      </c>
      <c r="U7" s="9" t="str">
        <f t="shared" si="8"/>
        <v>PASS</v>
      </c>
      <c r="V7" s="4">
        <v>0</v>
      </c>
      <c r="W7" s="4">
        <v>0</v>
      </c>
      <c r="X7" s="4">
        <f t="shared" si="9"/>
        <v>0</v>
      </c>
      <c r="Y7" s="9" t="str">
        <f t="shared" si="10"/>
        <v>PASS</v>
      </c>
      <c r="Z7" s="4">
        <v>0</v>
      </c>
      <c r="AA7" s="4">
        <v>0</v>
      </c>
      <c r="AB7" s="4">
        <v>0</v>
      </c>
      <c r="AC7" s="4">
        <v>0</v>
      </c>
      <c r="AE7" s="4">
        <v>0</v>
      </c>
      <c r="AF7" s="4">
        <v>0</v>
      </c>
      <c r="AG7" s="4">
        <v>0</v>
      </c>
      <c r="AH7" s="4">
        <f t="shared" si="11"/>
        <v>0</v>
      </c>
      <c r="AI7" s="9" t="str">
        <f t="shared" si="12"/>
        <v>PASS</v>
      </c>
      <c r="AJ7" s="4">
        <v>7</v>
      </c>
      <c r="AK7" s="9" t="str">
        <f t="shared" si="13"/>
        <v>FAIL</v>
      </c>
      <c r="AL7" s="4">
        <v>22</v>
      </c>
      <c r="AM7" s="4">
        <v>0</v>
      </c>
      <c r="AN7" s="4">
        <v>0</v>
      </c>
      <c r="AO7" s="4">
        <v>0</v>
      </c>
      <c r="AP7" s="4">
        <v>50</v>
      </c>
      <c r="AQ7" s="4">
        <v>35</v>
      </c>
      <c r="AR7" s="4">
        <v>0</v>
      </c>
      <c r="AS7" s="4">
        <v>0</v>
      </c>
      <c r="AT7" s="4">
        <v>0</v>
      </c>
      <c r="AU7" s="4">
        <f t="shared" si="14"/>
        <v>3</v>
      </c>
      <c r="AV7" s="9" t="str">
        <f t="shared" si="15"/>
        <v>FAIL</v>
      </c>
      <c r="AW7" s="4">
        <v>0</v>
      </c>
      <c r="AX7" s="4">
        <v>7</v>
      </c>
      <c r="AY7" s="4">
        <f t="shared" si="16"/>
        <v>7</v>
      </c>
      <c r="AZ7" s="9" t="str">
        <f t="shared" si="17"/>
        <v>PASS</v>
      </c>
      <c r="BA7" s="4">
        <v>20</v>
      </c>
      <c r="BB7" s="9" t="str">
        <f t="shared" si="18"/>
        <v>FAIL</v>
      </c>
      <c r="BC7" s="4">
        <v>0</v>
      </c>
      <c r="BD7" s="9" t="str">
        <f t="shared" si="19"/>
        <v>FAIL</v>
      </c>
      <c r="BE7" s="9" t="str">
        <f t="shared" si="20"/>
        <v>FAIL</v>
      </c>
      <c r="BF7" s="55">
        <v>5</v>
      </c>
      <c r="BG7" s="9" t="str">
        <f t="shared" si="21"/>
        <v>PASS</v>
      </c>
      <c r="BH7" s="4">
        <v>0</v>
      </c>
      <c r="BI7" s="9" t="str">
        <f t="shared" si="22"/>
        <v>PASS</v>
      </c>
      <c r="BJ7" s="4">
        <v>1</v>
      </c>
      <c r="BK7" s="9" t="str">
        <f t="shared" si="23"/>
        <v>PASS</v>
      </c>
      <c r="BL7" s="9">
        <f t="shared" si="24"/>
        <v>6</v>
      </c>
      <c r="BM7" s="9" t="str">
        <f t="shared" si="25"/>
        <v>FAIL</v>
      </c>
      <c r="BN7" s="4">
        <v>0</v>
      </c>
      <c r="BO7" s="4">
        <v>0</v>
      </c>
      <c r="BP7" s="4">
        <v>1</v>
      </c>
      <c r="BQ7" s="4">
        <v>0</v>
      </c>
      <c r="BR7" s="4">
        <v>0</v>
      </c>
      <c r="BS7" s="4">
        <v>3</v>
      </c>
      <c r="BT7" s="4">
        <v>4</v>
      </c>
      <c r="BU7" s="4">
        <v>4</v>
      </c>
      <c r="BV7" s="4">
        <v>20</v>
      </c>
      <c r="BW7" s="4">
        <v>10</v>
      </c>
      <c r="BX7" s="4" t="s">
        <v>86</v>
      </c>
      <c r="BY7" s="4" t="s">
        <v>86</v>
      </c>
      <c r="BZ7" t="s">
        <v>141</v>
      </c>
    </row>
    <row r="8" spans="1:78" x14ac:dyDescent="0.35">
      <c r="A8" s="9">
        <v>5</v>
      </c>
      <c r="B8" s="4" t="s">
        <v>93</v>
      </c>
      <c r="C8" s="4">
        <v>57</v>
      </c>
      <c r="D8" s="24">
        <v>-3.8950807078808598</v>
      </c>
      <c r="E8" s="24">
        <v>50.478522638962701</v>
      </c>
      <c r="F8" s="4">
        <v>28</v>
      </c>
      <c r="G8" s="9" t="str">
        <f t="shared" si="0"/>
        <v>YES</v>
      </c>
      <c r="H8" s="4">
        <v>10</v>
      </c>
      <c r="I8" s="9" t="str">
        <f t="shared" si="1"/>
        <v>FAIL</v>
      </c>
      <c r="J8" s="4">
        <v>0</v>
      </c>
      <c r="K8" s="9" t="str">
        <f t="shared" si="2"/>
        <v>PASS</v>
      </c>
      <c r="L8" s="4">
        <v>0</v>
      </c>
      <c r="M8" s="9" t="str">
        <f t="shared" si="3"/>
        <v>PASS</v>
      </c>
      <c r="N8" s="4">
        <v>6</v>
      </c>
      <c r="O8" s="9" t="str">
        <f t="shared" si="4"/>
        <v>PASS</v>
      </c>
      <c r="P8" s="4">
        <f t="shared" si="5"/>
        <v>6</v>
      </c>
      <c r="Q8" s="9" t="str">
        <f t="shared" si="6"/>
        <v>PASS</v>
      </c>
      <c r="R8" s="4">
        <v>0</v>
      </c>
      <c r="S8" s="9" t="str">
        <f t="shared" si="7"/>
        <v>PASS</v>
      </c>
      <c r="T8" s="4">
        <v>2</v>
      </c>
      <c r="U8" s="9" t="str">
        <f t="shared" si="8"/>
        <v>PASS</v>
      </c>
      <c r="V8" s="4">
        <v>0</v>
      </c>
      <c r="W8" s="4">
        <v>0</v>
      </c>
      <c r="X8" s="4">
        <f t="shared" si="9"/>
        <v>0</v>
      </c>
      <c r="Y8" s="9" t="str">
        <f t="shared" si="10"/>
        <v>PASS</v>
      </c>
      <c r="Z8" s="4">
        <v>0</v>
      </c>
      <c r="AA8" s="4">
        <v>0</v>
      </c>
      <c r="AB8" s="4">
        <v>0</v>
      </c>
      <c r="AC8" s="4">
        <v>0</v>
      </c>
      <c r="AE8" s="4">
        <v>0</v>
      </c>
      <c r="AF8" s="4">
        <v>0</v>
      </c>
      <c r="AG8" s="4">
        <v>0</v>
      </c>
      <c r="AH8" s="4">
        <f t="shared" si="11"/>
        <v>0</v>
      </c>
      <c r="AI8" s="9" t="str">
        <f t="shared" si="12"/>
        <v>PASS</v>
      </c>
      <c r="AJ8" s="4">
        <v>2</v>
      </c>
      <c r="AK8" s="9" t="str">
        <f t="shared" si="13"/>
        <v>FAIL</v>
      </c>
      <c r="AL8" s="4">
        <v>2</v>
      </c>
      <c r="AM8" s="4">
        <v>0</v>
      </c>
      <c r="AN8" s="4">
        <v>0</v>
      </c>
      <c r="AO8" s="4">
        <v>0</v>
      </c>
      <c r="AP8" s="4">
        <v>4</v>
      </c>
      <c r="AQ8" s="4">
        <v>2</v>
      </c>
      <c r="AR8" s="4">
        <v>0</v>
      </c>
      <c r="AS8" s="4">
        <v>0</v>
      </c>
      <c r="AT8" s="4">
        <v>0</v>
      </c>
      <c r="AU8" s="4">
        <f t="shared" si="14"/>
        <v>3</v>
      </c>
      <c r="AV8" s="9" t="str">
        <f t="shared" si="15"/>
        <v>FAIL</v>
      </c>
      <c r="AW8" s="4">
        <v>0</v>
      </c>
      <c r="AX8" s="4">
        <v>0</v>
      </c>
      <c r="AY8" s="4">
        <f t="shared" si="16"/>
        <v>0</v>
      </c>
      <c r="AZ8" s="9" t="str">
        <f t="shared" si="17"/>
        <v>PASS</v>
      </c>
      <c r="BA8" s="12">
        <v>98</v>
      </c>
      <c r="BB8" s="9" t="str">
        <f t="shared" si="18"/>
        <v>PASS</v>
      </c>
      <c r="BC8" s="12">
        <v>100</v>
      </c>
      <c r="BD8" s="9" t="str">
        <f t="shared" si="19"/>
        <v>PASS</v>
      </c>
      <c r="BE8" s="9" t="str">
        <f t="shared" si="20"/>
        <v>PASS</v>
      </c>
      <c r="BF8" s="55">
        <v>6</v>
      </c>
      <c r="BG8" s="9" t="str">
        <f t="shared" si="21"/>
        <v>PASS</v>
      </c>
      <c r="BH8" s="4">
        <v>0</v>
      </c>
      <c r="BI8" s="9" t="str">
        <f t="shared" si="22"/>
        <v>PASS</v>
      </c>
      <c r="BJ8" s="4">
        <v>0</v>
      </c>
      <c r="BK8" s="9" t="str">
        <f t="shared" si="23"/>
        <v>PASS</v>
      </c>
      <c r="BL8" s="9">
        <f t="shared" si="24"/>
        <v>3</v>
      </c>
      <c r="BM8" s="9" t="str">
        <f t="shared" si="25"/>
        <v>FAIL</v>
      </c>
      <c r="BN8" s="4">
        <v>0</v>
      </c>
      <c r="BO8" s="4">
        <v>0</v>
      </c>
      <c r="BP8" s="4">
        <v>8</v>
      </c>
      <c r="BQ8" s="4">
        <v>4</v>
      </c>
      <c r="BR8" s="4">
        <v>2</v>
      </c>
      <c r="BS8" s="4">
        <v>2</v>
      </c>
      <c r="BT8" s="4">
        <v>15</v>
      </c>
      <c r="BU8" s="4">
        <v>13</v>
      </c>
      <c r="BV8" s="4">
        <v>18</v>
      </c>
      <c r="BW8" s="4">
        <v>28</v>
      </c>
      <c r="BX8" s="4" t="s">
        <v>86</v>
      </c>
      <c r="BY8" s="4" t="s">
        <v>86</v>
      </c>
      <c r="BZ8" t="s">
        <v>94</v>
      </c>
    </row>
    <row r="9" spans="1:78" x14ac:dyDescent="0.35">
      <c r="A9" s="9">
        <v>6</v>
      </c>
      <c r="B9" s="4" t="s">
        <v>96</v>
      </c>
      <c r="C9" s="4">
        <v>57</v>
      </c>
      <c r="D9" s="24">
        <v>-3.9160752523523001</v>
      </c>
      <c r="E9" s="24">
        <v>50.485673300448603</v>
      </c>
      <c r="F9" s="4">
        <v>25</v>
      </c>
      <c r="G9" s="9" t="str">
        <f t="shared" si="0"/>
        <v>YES</v>
      </c>
      <c r="H9" s="4">
        <v>0</v>
      </c>
      <c r="I9" s="9" t="str">
        <f t="shared" si="1"/>
        <v>FAIL</v>
      </c>
      <c r="J9" s="4">
        <v>0</v>
      </c>
      <c r="K9" s="9" t="str">
        <f t="shared" si="2"/>
        <v>PASS</v>
      </c>
      <c r="L9" s="4">
        <v>0</v>
      </c>
      <c r="M9" s="9" t="str">
        <f t="shared" si="3"/>
        <v>PASS</v>
      </c>
      <c r="N9" s="4">
        <v>0</v>
      </c>
      <c r="O9" s="9" t="str">
        <f t="shared" si="4"/>
        <v>PASS</v>
      </c>
      <c r="P9" s="4">
        <f t="shared" si="5"/>
        <v>0</v>
      </c>
      <c r="Q9" s="9" t="str">
        <f t="shared" si="6"/>
        <v>PASS</v>
      </c>
      <c r="R9" s="4">
        <v>0</v>
      </c>
      <c r="S9" s="9" t="str">
        <f t="shared" si="7"/>
        <v>PASS</v>
      </c>
      <c r="T9" s="4">
        <v>5</v>
      </c>
      <c r="U9" s="9" t="str">
        <f t="shared" si="8"/>
        <v>PASS</v>
      </c>
      <c r="V9" s="4">
        <v>0</v>
      </c>
      <c r="W9" s="4">
        <v>0</v>
      </c>
      <c r="X9" s="4">
        <f t="shared" si="9"/>
        <v>0</v>
      </c>
      <c r="Y9" s="9" t="str">
        <f t="shared" si="10"/>
        <v>PASS</v>
      </c>
      <c r="Z9" s="4">
        <v>0</v>
      </c>
      <c r="AA9" s="4">
        <v>0</v>
      </c>
      <c r="AB9" s="4">
        <v>0</v>
      </c>
      <c r="AC9" s="4">
        <v>0</v>
      </c>
      <c r="AE9" s="4">
        <v>1</v>
      </c>
      <c r="AF9" s="4">
        <v>0</v>
      </c>
      <c r="AG9" s="4">
        <v>0</v>
      </c>
      <c r="AH9" s="4">
        <f t="shared" si="11"/>
        <v>1</v>
      </c>
      <c r="AI9" s="9" t="str">
        <f t="shared" si="12"/>
        <v>FAIL</v>
      </c>
      <c r="AJ9" s="4">
        <v>1</v>
      </c>
      <c r="AK9" s="9" t="str">
        <f t="shared" si="13"/>
        <v>FAIL</v>
      </c>
      <c r="AL9" s="4">
        <v>0</v>
      </c>
      <c r="AM9" s="4">
        <v>0</v>
      </c>
      <c r="AN9" s="4">
        <v>0</v>
      </c>
      <c r="AO9" s="4">
        <v>0</v>
      </c>
      <c r="AP9" s="4">
        <v>23</v>
      </c>
      <c r="AQ9" s="4">
        <v>3</v>
      </c>
      <c r="AR9" s="4">
        <v>0</v>
      </c>
      <c r="AS9" s="4">
        <v>0</v>
      </c>
      <c r="AT9" s="4">
        <v>0</v>
      </c>
      <c r="AU9" s="4">
        <f t="shared" si="14"/>
        <v>2</v>
      </c>
      <c r="AV9" s="9" t="str">
        <f t="shared" si="15"/>
        <v>FAIL</v>
      </c>
      <c r="AW9" s="4">
        <v>0</v>
      </c>
      <c r="AX9" s="4">
        <v>0</v>
      </c>
      <c r="AY9" s="4">
        <f t="shared" si="16"/>
        <v>0</v>
      </c>
      <c r="AZ9" s="9" t="str">
        <f t="shared" si="17"/>
        <v>PASS</v>
      </c>
      <c r="BA9" s="4">
        <v>0</v>
      </c>
      <c r="BB9" s="9" t="str">
        <f t="shared" si="18"/>
        <v>FAIL</v>
      </c>
      <c r="BC9" s="4">
        <v>0</v>
      </c>
      <c r="BD9" s="9" t="str">
        <f t="shared" si="19"/>
        <v>FAIL</v>
      </c>
      <c r="BE9" s="9" t="str">
        <f t="shared" si="20"/>
        <v>FAIL</v>
      </c>
      <c r="BF9" s="55">
        <v>45</v>
      </c>
      <c r="BG9" s="9" t="str">
        <f t="shared" si="21"/>
        <v>FAIL</v>
      </c>
      <c r="BH9" s="4">
        <v>1</v>
      </c>
      <c r="BI9" s="9" t="str">
        <f t="shared" si="22"/>
        <v>PASS</v>
      </c>
      <c r="BJ9" s="4">
        <v>1</v>
      </c>
      <c r="BK9" s="9" t="str">
        <f t="shared" si="23"/>
        <v>PASS</v>
      </c>
      <c r="BL9" s="9">
        <f t="shared" si="24"/>
        <v>8</v>
      </c>
      <c r="BM9" s="9" t="str">
        <f t="shared" si="25"/>
        <v>FAIL</v>
      </c>
      <c r="BN9" s="4">
        <v>0</v>
      </c>
      <c r="BO9" s="4">
        <v>0</v>
      </c>
      <c r="BP9" s="4">
        <v>17</v>
      </c>
      <c r="BQ9" s="4">
        <v>15</v>
      </c>
      <c r="BR9" s="4">
        <v>0</v>
      </c>
      <c r="BS9" s="4">
        <v>2</v>
      </c>
      <c r="BT9" s="4">
        <v>4</v>
      </c>
      <c r="BU9" s="4">
        <v>5</v>
      </c>
      <c r="BV9" s="4">
        <v>5</v>
      </c>
      <c r="BW9" s="4">
        <v>4</v>
      </c>
      <c r="BX9" s="4" t="s">
        <v>82</v>
      </c>
      <c r="BY9" s="4" t="s">
        <v>86</v>
      </c>
      <c r="BZ9" t="s">
        <v>97</v>
      </c>
    </row>
    <row r="10" spans="1:78" x14ac:dyDescent="0.35">
      <c r="A10" s="9">
        <v>3</v>
      </c>
      <c r="B10" s="4" t="s">
        <v>87</v>
      </c>
      <c r="C10" s="4">
        <v>57</v>
      </c>
      <c r="D10" s="24">
        <v>-3.94003697981795</v>
      </c>
      <c r="E10" s="24">
        <v>50.489378455868902</v>
      </c>
      <c r="F10" s="4">
        <v>28</v>
      </c>
      <c r="G10" s="9" t="str">
        <f t="shared" si="0"/>
        <v>YES</v>
      </c>
      <c r="H10" s="4">
        <v>0</v>
      </c>
      <c r="I10" s="9" t="str">
        <f t="shared" si="1"/>
        <v>FAIL</v>
      </c>
      <c r="J10" s="4">
        <v>0</v>
      </c>
      <c r="K10" s="9" t="str">
        <f t="shared" si="2"/>
        <v>PASS</v>
      </c>
      <c r="L10" s="4">
        <v>0</v>
      </c>
      <c r="M10" s="9" t="str">
        <f t="shared" si="3"/>
        <v>PASS</v>
      </c>
      <c r="N10" s="4">
        <v>0</v>
      </c>
      <c r="O10" s="9" t="str">
        <f t="shared" si="4"/>
        <v>PASS</v>
      </c>
      <c r="P10" s="4">
        <f t="shared" si="5"/>
        <v>0</v>
      </c>
      <c r="Q10" s="9" t="str">
        <f t="shared" si="6"/>
        <v>PASS</v>
      </c>
      <c r="R10" s="4">
        <v>0</v>
      </c>
      <c r="S10" s="9" t="str">
        <f t="shared" si="7"/>
        <v>PASS</v>
      </c>
      <c r="T10" s="4">
        <v>15</v>
      </c>
      <c r="U10" s="9" t="str">
        <f t="shared" si="8"/>
        <v>FAIL</v>
      </c>
      <c r="V10" s="4">
        <v>0</v>
      </c>
      <c r="W10" s="4">
        <v>0</v>
      </c>
      <c r="X10" s="4">
        <f t="shared" si="9"/>
        <v>0</v>
      </c>
      <c r="Y10" s="9" t="str">
        <f t="shared" si="10"/>
        <v>PASS</v>
      </c>
      <c r="Z10" s="4">
        <v>0</v>
      </c>
      <c r="AA10" s="4">
        <v>0</v>
      </c>
      <c r="AB10" s="4">
        <v>0</v>
      </c>
      <c r="AC10" s="4">
        <v>0</v>
      </c>
      <c r="AE10" s="4">
        <v>0</v>
      </c>
      <c r="AF10" s="4">
        <v>0</v>
      </c>
      <c r="AG10" s="4">
        <v>0</v>
      </c>
      <c r="AH10" s="4">
        <f t="shared" si="11"/>
        <v>0</v>
      </c>
      <c r="AI10" s="9" t="str">
        <f t="shared" si="12"/>
        <v>PASS</v>
      </c>
      <c r="AJ10" s="4">
        <v>10</v>
      </c>
      <c r="AK10" s="9" t="str">
        <f t="shared" si="13"/>
        <v>FAIL</v>
      </c>
      <c r="AL10" s="4">
        <v>0</v>
      </c>
      <c r="AM10" s="4">
        <v>0</v>
      </c>
      <c r="AN10" s="4">
        <v>0</v>
      </c>
      <c r="AO10" s="4">
        <v>0</v>
      </c>
      <c r="AP10" s="4">
        <v>18</v>
      </c>
      <c r="AQ10" s="4">
        <v>3</v>
      </c>
      <c r="AR10" s="4">
        <v>0</v>
      </c>
      <c r="AS10" s="4">
        <v>0</v>
      </c>
      <c r="AT10" s="4">
        <v>0</v>
      </c>
      <c r="AU10" s="4">
        <f t="shared" si="14"/>
        <v>2</v>
      </c>
      <c r="AV10" s="9" t="str">
        <f t="shared" si="15"/>
        <v>FAIL</v>
      </c>
      <c r="AW10" s="4">
        <v>0</v>
      </c>
      <c r="AX10" s="4">
        <v>1</v>
      </c>
      <c r="AY10" s="4">
        <f t="shared" si="16"/>
        <v>1</v>
      </c>
      <c r="AZ10" s="9" t="str">
        <f t="shared" si="17"/>
        <v>PASS</v>
      </c>
      <c r="BA10" s="4">
        <v>50</v>
      </c>
      <c r="BB10" s="9" t="str">
        <f t="shared" si="18"/>
        <v>PASS</v>
      </c>
      <c r="BC10" s="4">
        <v>50</v>
      </c>
      <c r="BD10" s="9" t="str">
        <f t="shared" si="19"/>
        <v>PASS</v>
      </c>
      <c r="BE10" s="9" t="str">
        <f t="shared" si="20"/>
        <v>PASS</v>
      </c>
      <c r="BF10" s="55">
        <v>0</v>
      </c>
      <c r="BG10" s="9" t="str">
        <f t="shared" si="21"/>
        <v>PASS</v>
      </c>
      <c r="BH10" s="4">
        <v>0</v>
      </c>
      <c r="BI10" s="9" t="str">
        <f t="shared" si="22"/>
        <v>PASS</v>
      </c>
      <c r="BJ10" s="4">
        <v>0</v>
      </c>
      <c r="BK10" s="9" t="str">
        <f t="shared" si="23"/>
        <v>PASS</v>
      </c>
      <c r="BL10" s="9">
        <f t="shared" si="24"/>
        <v>4</v>
      </c>
      <c r="BM10" s="9" t="str">
        <f t="shared" si="25"/>
        <v>FAIL</v>
      </c>
      <c r="BN10" s="4">
        <v>0</v>
      </c>
      <c r="BO10" s="4">
        <v>0</v>
      </c>
      <c r="BP10" s="4">
        <v>0</v>
      </c>
      <c r="BQ10" s="4">
        <v>0</v>
      </c>
      <c r="BR10" s="4">
        <v>0</v>
      </c>
      <c r="BS10" s="4">
        <v>0</v>
      </c>
      <c r="BT10" s="4">
        <v>2</v>
      </c>
      <c r="BU10" s="4">
        <v>5</v>
      </c>
      <c r="BV10" s="4">
        <v>15</v>
      </c>
      <c r="BW10" s="4">
        <v>8</v>
      </c>
      <c r="BX10" s="4" t="s">
        <v>86</v>
      </c>
      <c r="BY10" s="4" t="s">
        <v>86</v>
      </c>
      <c r="BZ10" t="s">
        <v>88</v>
      </c>
    </row>
    <row r="11" spans="1:78" x14ac:dyDescent="0.35">
      <c r="A11" s="9">
        <v>4</v>
      </c>
      <c r="B11" s="4" t="s">
        <v>90</v>
      </c>
      <c r="C11" s="4">
        <v>57</v>
      </c>
      <c r="D11" s="24">
        <v>-3.9378659323375902</v>
      </c>
      <c r="E11" s="24">
        <v>50.484335655924703</v>
      </c>
      <c r="F11" s="4">
        <v>2</v>
      </c>
      <c r="G11" s="9" t="str">
        <f t="shared" si="0"/>
        <v>YES</v>
      </c>
      <c r="H11" s="4">
        <v>5</v>
      </c>
      <c r="I11" s="9" t="str">
        <f t="shared" si="1"/>
        <v>FAIL</v>
      </c>
      <c r="J11" s="4">
        <v>0</v>
      </c>
      <c r="K11" s="9" t="str">
        <f t="shared" si="2"/>
        <v>PASS</v>
      </c>
      <c r="L11" s="4">
        <v>0</v>
      </c>
      <c r="M11" s="9" t="str">
        <f t="shared" si="3"/>
        <v>PASS</v>
      </c>
      <c r="N11" s="4">
        <v>0</v>
      </c>
      <c r="O11" s="9" t="str">
        <f t="shared" si="4"/>
        <v>PASS</v>
      </c>
      <c r="P11" s="4">
        <f t="shared" si="5"/>
        <v>0</v>
      </c>
      <c r="Q11" s="9" t="str">
        <f t="shared" si="6"/>
        <v>PASS</v>
      </c>
      <c r="R11" s="4">
        <v>0</v>
      </c>
      <c r="S11" s="9" t="str">
        <f t="shared" si="7"/>
        <v>PASS</v>
      </c>
      <c r="T11" s="4">
        <v>5</v>
      </c>
      <c r="U11" s="9" t="str">
        <f t="shared" si="8"/>
        <v>PASS</v>
      </c>
      <c r="V11" s="4">
        <v>0</v>
      </c>
      <c r="W11" s="4">
        <v>0</v>
      </c>
      <c r="X11" s="4">
        <f t="shared" si="9"/>
        <v>0</v>
      </c>
      <c r="Y11" s="9" t="str">
        <f t="shared" si="10"/>
        <v>PASS</v>
      </c>
      <c r="Z11" s="4">
        <v>0</v>
      </c>
      <c r="AA11" s="4">
        <v>0</v>
      </c>
      <c r="AB11" s="4">
        <v>0</v>
      </c>
      <c r="AC11" s="4">
        <v>0</v>
      </c>
      <c r="AE11" s="4">
        <v>0</v>
      </c>
      <c r="AF11" s="4">
        <v>0</v>
      </c>
      <c r="AG11" s="4">
        <v>0</v>
      </c>
      <c r="AH11" s="4">
        <f t="shared" si="11"/>
        <v>0</v>
      </c>
      <c r="AI11" s="9" t="str">
        <f t="shared" si="12"/>
        <v>PASS</v>
      </c>
      <c r="AJ11" s="4">
        <v>5</v>
      </c>
      <c r="AK11" s="9" t="str">
        <f t="shared" si="13"/>
        <v>FAIL</v>
      </c>
      <c r="AL11" s="4">
        <v>3</v>
      </c>
      <c r="AM11" s="4">
        <v>1</v>
      </c>
      <c r="AN11" s="4">
        <v>0</v>
      </c>
      <c r="AO11" s="4">
        <v>0</v>
      </c>
      <c r="AP11" s="4">
        <v>4</v>
      </c>
      <c r="AQ11" s="4">
        <v>0</v>
      </c>
      <c r="AR11" s="4">
        <v>0</v>
      </c>
      <c r="AS11" s="4">
        <v>0</v>
      </c>
      <c r="AT11" s="4">
        <v>1</v>
      </c>
      <c r="AU11" s="4">
        <f t="shared" si="14"/>
        <v>4</v>
      </c>
      <c r="AV11" s="9" t="str">
        <f t="shared" si="15"/>
        <v>PASS</v>
      </c>
      <c r="AW11" s="4">
        <v>0</v>
      </c>
      <c r="AX11" s="4">
        <v>0</v>
      </c>
      <c r="AY11" s="4">
        <f t="shared" si="16"/>
        <v>0</v>
      </c>
      <c r="AZ11" s="9" t="str">
        <f t="shared" si="17"/>
        <v>PASS</v>
      </c>
      <c r="BA11" s="4">
        <v>10</v>
      </c>
      <c r="BB11" s="9" t="str">
        <f t="shared" si="18"/>
        <v>FAIL</v>
      </c>
      <c r="BC11" s="4">
        <v>90</v>
      </c>
      <c r="BD11" s="9" t="str">
        <f t="shared" si="19"/>
        <v>PASS</v>
      </c>
      <c r="BE11" s="9" t="str">
        <f t="shared" si="20"/>
        <v>FAIL</v>
      </c>
      <c r="BF11" s="55">
        <v>0</v>
      </c>
      <c r="BG11" s="9" t="str">
        <f t="shared" si="21"/>
        <v>PASS</v>
      </c>
      <c r="BH11" s="4">
        <v>0</v>
      </c>
      <c r="BI11" s="9" t="str">
        <f t="shared" si="22"/>
        <v>PASS</v>
      </c>
      <c r="BJ11" s="4">
        <v>1</v>
      </c>
      <c r="BK11" s="9" t="str">
        <f t="shared" si="23"/>
        <v>PASS</v>
      </c>
      <c r="BL11" s="9">
        <f t="shared" si="24"/>
        <v>4</v>
      </c>
      <c r="BM11" s="9" t="str">
        <f t="shared" si="25"/>
        <v>FAIL</v>
      </c>
      <c r="BN11" s="4">
        <v>0</v>
      </c>
      <c r="BO11" s="4">
        <v>0</v>
      </c>
      <c r="BP11" s="4">
        <v>0</v>
      </c>
      <c r="BQ11" s="4">
        <v>0</v>
      </c>
      <c r="BR11" s="4">
        <v>0</v>
      </c>
      <c r="BS11" s="4">
        <v>0</v>
      </c>
      <c r="BT11" s="4">
        <v>2</v>
      </c>
      <c r="BU11" s="4">
        <v>2</v>
      </c>
      <c r="BV11" s="4">
        <v>3</v>
      </c>
      <c r="BW11" s="4">
        <v>5</v>
      </c>
      <c r="BX11" s="4" t="s">
        <v>82</v>
      </c>
      <c r="BY11" s="4" t="s">
        <v>86</v>
      </c>
      <c r="BZ11" t="s">
        <v>91</v>
      </c>
    </row>
    <row r="12" spans="1:78" x14ac:dyDescent="0.35">
      <c r="A12" s="9">
        <v>7</v>
      </c>
      <c r="B12" s="4" t="s">
        <v>99</v>
      </c>
      <c r="C12" s="4">
        <v>57</v>
      </c>
      <c r="D12" s="24">
        <v>-3.9255982387803399</v>
      </c>
      <c r="E12" s="24">
        <v>50.486333515903397</v>
      </c>
      <c r="F12" s="4">
        <v>5</v>
      </c>
      <c r="G12" s="9" t="str">
        <f t="shared" si="0"/>
        <v>YES</v>
      </c>
      <c r="H12" s="4">
        <v>0</v>
      </c>
      <c r="I12" s="9" t="str">
        <f t="shared" si="1"/>
        <v>FAIL</v>
      </c>
      <c r="J12" s="4">
        <v>0</v>
      </c>
      <c r="K12" s="9" t="str">
        <f t="shared" si="2"/>
        <v>PASS</v>
      </c>
      <c r="L12" s="4">
        <v>0</v>
      </c>
      <c r="M12" s="9" t="str">
        <f t="shared" si="3"/>
        <v>PASS</v>
      </c>
      <c r="N12" s="4">
        <v>0</v>
      </c>
      <c r="O12" s="9" t="str">
        <f t="shared" si="4"/>
        <v>PASS</v>
      </c>
      <c r="P12" s="4">
        <f t="shared" si="5"/>
        <v>0</v>
      </c>
      <c r="Q12" s="9" t="str">
        <f t="shared" si="6"/>
        <v>PASS</v>
      </c>
      <c r="R12" s="4">
        <v>10</v>
      </c>
      <c r="S12" s="9" t="str">
        <f t="shared" si="7"/>
        <v>FAIL</v>
      </c>
      <c r="T12" s="4">
        <v>80</v>
      </c>
      <c r="U12" s="9" t="str">
        <f t="shared" si="8"/>
        <v>FAIL</v>
      </c>
      <c r="V12" s="4">
        <v>0</v>
      </c>
      <c r="W12" s="4">
        <v>0</v>
      </c>
      <c r="X12" s="4">
        <f t="shared" si="9"/>
        <v>0</v>
      </c>
      <c r="Y12" s="9" t="str">
        <f t="shared" si="10"/>
        <v>PASS</v>
      </c>
      <c r="Z12" s="4">
        <v>0</v>
      </c>
      <c r="AA12" s="4">
        <v>0</v>
      </c>
      <c r="AB12" s="4">
        <v>0</v>
      </c>
      <c r="AC12" s="4">
        <v>0</v>
      </c>
      <c r="AE12" s="4">
        <v>0</v>
      </c>
      <c r="AF12" s="4">
        <v>0</v>
      </c>
      <c r="AG12" s="4">
        <v>0</v>
      </c>
      <c r="AH12" s="4">
        <f t="shared" si="11"/>
        <v>0</v>
      </c>
      <c r="AI12" s="9" t="str">
        <f t="shared" si="12"/>
        <v>PASS</v>
      </c>
      <c r="AJ12" s="4">
        <v>13</v>
      </c>
      <c r="AK12" s="9" t="str">
        <f t="shared" si="13"/>
        <v>FAIL</v>
      </c>
      <c r="AL12" s="4">
        <v>0</v>
      </c>
      <c r="AM12" s="4">
        <v>0</v>
      </c>
      <c r="AN12" s="4">
        <v>0</v>
      </c>
      <c r="AO12" s="4">
        <v>0</v>
      </c>
      <c r="AP12" s="4">
        <v>2</v>
      </c>
      <c r="AQ12" s="4">
        <v>8</v>
      </c>
      <c r="AR12" s="4">
        <v>2</v>
      </c>
      <c r="AS12" s="4">
        <v>0</v>
      </c>
      <c r="AT12" s="4">
        <v>0</v>
      </c>
      <c r="AU12" s="4">
        <f t="shared" si="14"/>
        <v>3</v>
      </c>
      <c r="AV12" s="9" t="str">
        <f t="shared" si="15"/>
        <v>FAIL</v>
      </c>
      <c r="AW12" s="4">
        <v>0</v>
      </c>
      <c r="AX12" s="4">
        <v>3</v>
      </c>
      <c r="AY12" s="4">
        <f t="shared" si="16"/>
        <v>3</v>
      </c>
      <c r="AZ12" s="9" t="str">
        <f t="shared" si="17"/>
        <v>PASS</v>
      </c>
      <c r="BA12" s="4">
        <v>0</v>
      </c>
      <c r="BB12" s="9" t="str">
        <f t="shared" si="18"/>
        <v>FAIL</v>
      </c>
      <c r="BC12" s="4">
        <v>0</v>
      </c>
      <c r="BD12" s="9" t="str">
        <f t="shared" si="19"/>
        <v>FAIL</v>
      </c>
      <c r="BE12" s="9" t="str">
        <f t="shared" si="20"/>
        <v>FAIL</v>
      </c>
      <c r="BF12" s="55">
        <v>3</v>
      </c>
      <c r="BG12" s="9" t="str">
        <f t="shared" si="21"/>
        <v>PASS</v>
      </c>
      <c r="BH12" s="4">
        <v>1</v>
      </c>
      <c r="BI12" s="9" t="str">
        <f t="shared" si="22"/>
        <v>PASS</v>
      </c>
      <c r="BJ12" s="4">
        <v>1</v>
      </c>
      <c r="BK12" s="9" t="str">
        <f t="shared" si="23"/>
        <v>PASS</v>
      </c>
      <c r="BL12" s="9">
        <f t="shared" si="24"/>
        <v>8</v>
      </c>
      <c r="BM12" s="9" t="str">
        <f t="shared" si="25"/>
        <v>FAIL</v>
      </c>
      <c r="BN12" s="4">
        <v>0</v>
      </c>
      <c r="BO12" s="4">
        <v>0</v>
      </c>
      <c r="BP12" s="4">
        <v>0</v>
      </c>
      <c r="BQ12" s="4">
        <v>0</v>
      </c>
      <c r="BR12" s="4">
        <v>0</v>
      </c>
      <c r="BS12" s="4">
        <v>0</v>
      </c>
      <c r="BT12" s="4">
        <v>2</v>
      </c>
      <c r="BU12" s="4">
        <v>4</v>
      </c>
      <c r="BV12" s="4">
        <v>1</v>
      </c>
      <c r="BW12" s="4">
        <v>1</v>
      </c>
      <c r="BX12" s="4" t="s">
        <v>82</v>
      </c>
      <c r="BY12" s="4" t="s">
        <v>86</v>
      </c>
      <c r="BZ12" t="s">
        <v>100</v>
      </c>
    </row>
    <row r="13" spans="1:78" x14ac:dyDescent="0.35">
      <c r="A13" s="9">
        <v>33</v>
      </c>
      <c r="B13" s="4" t="s">
        <v>176</v>
      </c>
      <c r="C13" s="4">
        <v>59</v>
      </c>
      <c r="D13" s="24">
        <v>-3.9013603386536699</v>
      </c>
      <c r="E13" s="24">
        <v>50.5177371657104</v>
      </c>
      <c r="F13" s="4">
        <v>20</v>
      </c>
      <c r="G13" s="9" t="str">
        <f t="shared" si="0"/>
        <v>YES</v>
      </c>
      <c r="H13" s="4">
        <v>9</v>
      </c>
      <c r="I13" s="9" t="str">
        <f t="shared" si="1"/>
        <v>FAIL</v>
      </c>
      <c r="J13" s="4">
        <v>0</v>
      </c>
      <c r="K13" s="9" t="str">
        <f t="shared" si="2"/>
        <v>PASS</v>
      </c>
      <c r="L13" s="4">
        <v>3</v>
      </c>
      <c r="M13" s="9" t="str">
        <f t="shared" si="3"/>
        <v>PASS</v>
      </c>
      <c r="N13" s="4">
        <v>0</v>
      </c>
      <c r="O13" s="9" t="str">
        <f t="shared" si="4"/>
        <v>PASS</v>
      </c>
      <c r="P13" s="4">
        <f t="shared" si="5"/>
        <v>3</v>
      </c>
      <c r="Q13" s="9" t="str">
        <f t="shared" si="6"/>
        <v>PASS</v>
      </c>
      <c r="R13" s="4">
        <v>0</v>
      </c>
      <c r="S13" s="9" t="str">
        <f t="shared" si="7"/>
        <v>PASS</v>
      </c>
      <c r="T13" s="4">
        <v>2</v>
      </c>
      <c r="U13" s="9" t="str">
        <f t="shared" si="8"/>
        <v>PASS</v>
      </c>
      <c r="V13" s="4">
        <v>0</v>
      </c>
      <c r="W13" s="4">
        <v>0</v>
      </c>
      <c r="X13" s="4">
        <f t="shared" si="9"/>
        <v>0</v>
      </c>
      <c r="Y13" s="9" t="str">
        <f t="shared" si="10"/>
        <v>PASS</v>
      </c>
      <c r="Z13" s="4">
        <v>0</v>
      </c>
      <c r="AA13" s="4">
        <v>0</v>
      </c>
      <c r="AB13" s="4">
        <v>0</v>
      </c>
      <c r="AC13" s="4">
        <v>0</v>
      </c>
      <c r="AE13" s="4">
        <v>0</v>
      </c>
      <c r="AF13" s="4">
        <v>0</v>
      </c>
      <c r="AG13" s="4">
        <v>0</v>
      </c>
      <c r="AH13" s="4">
        <f t="shared" si="11"/>
        <v>0</v>
      </c>
      <c r="AI13" s="9" t="str">
        <f t="shared" si="12"/>
        <v>PASS</v>
      </c>
      <c r="AJ13" s="4">
        <v>1</v>
      </c>
      <c r="AK13" s="9" t="str">
        <f t="shared" si="13"/>
        <v>FAIL</v>
      </c>
      <c r="AL13" s="4">
        <v>5</v>
      </c>
      <c r="AM13" s="4">
        <v>4</v>
      </c>
      <c r="AN13" s="4">
        <v>0</v>
      </c>
      <c r="AO13" s="4">
        <v>4</v>
      </c>
      <c r="AP13" s="4">
        <v>30</v>
      </c>
      <c r="AQ13" s="4">
        <v>2</v>
      </c>
      <c r="AR13" s="4">
        <v>1</v>
      </c>
      <c r="AS13" s="4">
        <v>2</v>
      </c>
      <c r="AT13" s="4">
        <v>0</v>
      </c>
      <c r="AU13" s="4">
        <f t="shared" si="14"/>
        <v>7</v>
      </c>
      <c r="AV13" s="9" t="str">
        <f t="shared" si="15"/>
        <v>PASS</v>
      </c>
      <c r="AW13" s="4">
        <v>0</v>
      </c>
      <c r="AX13" s="4">
        <v>1</v>
      </c>
      <c r="AY13" s="4">
        <f t="shared" si="16"/>
        <v>1</v>
      </c>
      <c r="AZ13" s="9" t="str">
        <f t="shared" si="17"/>
        <v>PASS</v>
      </c>
      <c r="BA13" s="4">
        <v>20</v>
      </c>
      <c r="BB13" s="9" t="str">
        <f t="shared" si="18"/>
        <v>FAIL</v>
      </c>
      <c r="BC13" s="4">
        <v>80</v>
      </c>
      <c r="BD13" s="9" t="str">
        <f t="shared" si="19"/>
        <v>PASS</v>
      </c>
      <c r="BE13" s="9" t="str">
        <f t="shared" si="20"/>
        <v>FAIL</v>
      </c>
      <c r="BF13" s="55">
        <v>30</v>
      </c>
      <c r="BG13" s="9" t="str">
        <f t="shared" si="21"/>
        <v>FAIL</v>
      </c>
      <c r="BH13" s="4">
        <v>1</v>
      </c>
      <c r="BI13" s="9" t="str">
        <f t="shared" si="22"/>
        <v>PASS</v>
      </c>
      <c r="BJ13" s="4">
        <v>1</v>
      </c>
      <c r="BK13" s="9" t="str">
        <f t="shared" si="23"/>
        <v>PASS</v>
      </c>
      <c r="BL13" s="9">
        <f t="shared" si="24"/>
        <v>5</v>
      </c>
      <c r="BM13" s="9" t="str">
        <f t="shared" si="25"/>
        <v>FAIL</v>
      </c>
      <c r="BN13" s="4">
        <v>0</v>
      </c>
      <c r="BO13" s="4">
        <v>2</v>
      </c>
      <c r="BP13" s="4">
        <v>4</v>
      </c>
      <c r="BQ13" s="4">
        <v>0</v>
      </c>
      <c r="BR13" s="4">
        <v>0</v>
      </c>
      <c r="BS13" s="4">
        <v>4</v>
      </c>
      <c r="BT13" s="4">
        <v>4</v>
      </c>
      <c r="BU13" s="4">
        <v>6</v>
      </c>
      <c r="BV13" s="4">
        <v>8</v>
      </c>
      <c r="BW13" s="4">
        <v>4</v>
      </c>
      <c r="BX13" s="4" t="s">
        <v>82</v>
      </c>
      <c r="BY13" s="4" t="s">
        <v>86</v>
      </c>
      <c r="BZ13" t="s">
        <v>177</v>
      </c>
    </row>
    <row r="14" spans="1:78" x14ac:dyDescent="0.35">
      <c r="A14" s="9">
        <v>32</v>
      </c>
      <c r="B14" s="4" t="s">
        <v>173</v>
      </c>
      <c r="C14" s="4">
        <v>59</v>
      </c>
      <c r="D14" s="24">
        <v>-3.9266474234214899</v>
      </c>
      <c r="E14" s="24">
        <v>50.514528048536398</v>
      </c>
      <c r="F14" s="4">
        <v>5</v>
      </c>
      <c r="G14" s="9" t="str">
        <f t="shared" si="0"/>
        <v>YES</v>
      </c>
      <c r="H14" s="4">
        <v>12</v>
      </c>
      <c r="I14" s="9" t="str">
        <f t="shared" si="1"/>
        <v>PASS</v>
      </c>
      <c r="J14" s="4">
        <v>0</v>
      </c>
      <c r="K14" s="9" t="str">
        <f t="shared" si="2"/>
        <v>PASS</v>
      </c>
      <c r="L14" s="4">
        <v>0</v>
      </c>
      <c r="M14" s="9" t="str">
        <f t="shared" si="3"/>
        <v>PASS</v>
      </c>
      <c r="N14" s="4">
        <v>0</v>
      </c>
      <c r="O14" s="9" t="str">
        <f t="shared" si="4"/>
        <v>PASS</v>
      </c>
      <c r="P14" s="4">
        <f t="shared" si="5"/>
        <v>0</v>
      </c>
      <c r="Q14" s="9" t="str">
        <f t="shared" si="6"/>
        <v>PASS</v>
      </c>
      <c r="R14" s="4">
        <v>0</v>
      </c>
      <c r="S14" s="9" t="str">
        <f t="shared" si="7"/>
        <v>PASS</v>
      </c>
      <c r="T14" s="4">
        <v>10</v>
      </c>
      <c r="U14" s="9" t="str">
        <f t="shared" si="8"/>
        <v>FAIL</v>
      </c>
      <c r="V14" s="4">
        <v>0</v>
      </c>
      <c r="W14" s="4">
        <v>0</v>
      </c>
      <c r="X14" s="4">
        <f t="shared" si="9"/>
        <v>0</v>
      </c>
      <c r="Y14" s="9" t="str">
        <f t="shared" si="10"/>
        <v>PASS</v>
      </c>
      <c r="Z14" s="4">
        <v>0</v>
      </c>
      <c r="AA14" s="4">
        <v>0</v>
      </c>
      <c r="AB14" s="4">
        <v>0</v>
      </c>
      <c r="AC14" s="4">
        <v>0</v>
      </c>
      <c r="AE14" s="4">
        <v>0</v>
      </c>
      <c r="AF14" s="4">
        <v>0</v>
      </c>
      <c r="AG14" s="4">
        <v>0</v>
      </c>
      <c r="AH14" s="4">
        <f t="shared" si="11"/>
        <v>0</v>
      </c>
      <c r="AI14" s="9" t="str">
        <f t="shared" si="12"/>
        <v>PASS</v>
      </c>
      <c r="AJ14" s="4">
        <v>2</v>
      </c>
      <c r="AK14" s="9" t="str">
        <f t="shared" si="13"/>
        <v>FAIL</v>
      </c>
      <c r="AL14" s="4">
        <v>8</v>
      </c>
      <c r="AM14" s="4">
        <v>5</v>
      </c>
      <c r="AN14" s="4">
        <v>0</v>
      </c>
      <c r="AO14" s="4">
        <v>0</v>
      </c>
      <c r="AP14" s="4">
        <v>30</v>
      </c>
      <c r="AQ14" s="4">
        <v>30</v>
      </c>
      <c r="AR14" s="4">
        <v>75</v>
      </c>
      <c r="AS14" s="4">
        <v>0</v>
      </c>
      <c r="AT14" s="4">
        <v>5</v>
      </c>
      <c r="AU14" s="4">
        <f t="shared" si="14"/>
        <v>6</v>
      </c>
      <c r="AV14" s="9" t="str">
        <f t="shared" si="15"/>
        <v>PASS</v>
      </c>
      <c r="AW14" s="4">
        <v>0</v>
      </c>
      <c r="AX14" s="4">
        <v>2</v>
      </c>
      <c r="AY14" s="4">
        <f t="shared" si="16"/>
        <v>2</v>
      </c>
      <c r="AZ14" s="9" t="str">
        <f t="shared" si="17"/>
        <v>PASS</v>
      </c>
      <c r="BA14" s="4">
        <v>10</v>
      </c>
      <c r="BB14" s="9" t="str">
        <f t="shared" si="18"/>
        <v>FAIL</v>
      </c>
      <c r="BC14" s="4">
        <v>90</v>
      </c>
      <c r="BD14" s="9" t="str">
        <f t="shared" si="19"/>
        <v>PASS</v>
      </c>
      <c r="BE14" s="9" t="str">
        <f t="shared" si="20"/>
        <v>FAIL</v>
      </c>
      <c r="BF14" s="55">
        <v>1</v>
      </c>
      <c r="BG14" s="9" t="str">
        <f t="shared" si="21"/>
        <v>PASS</v>
      </c>
      <c r="BH14" s="4">
        <v>0</v>
      </c>
      <c r="BI14" s="9" t="str">
        <f t="shared" si="22"/>
        <v>PASS</v>
      </c>
      <c r="BJ14" s="4">
        <v>15</v>
      </c>
      <c r="BK14" s="9" t="str">
        <f t="shared" si="23"/>
        <v>FAIL</v>
      </c>
      <c r="BL14" s="9">
        <f t="shared" si="24"/>
        <v>5</v>
      </c>
      <c r="BM14" s="9" t="str">
        <f t="shared" si="25"/>
        <v>FAIL</v>
      </c>
      <c r="BN14" s="4">
        <v>0</v>
      </c>
      <c r="BO14" s="4">
        <v>0</v>
      </c>
      <c r="BP14" s="4">
        <v>18</v>
      </c>
      <c r="BQ14" s="4">
        <v>0</v>
      </c>
      <c r="BR14" s="4">
        <v>0</v>
      </c>
      <c r="BS14" s="4">
        <v>18</v>
      </c>
      <c r="BT14" s="4">
        <v>10</v>
      </c>
      <c r="BU14" s="4">
        <v>5</v>
      </c>
      <c r="BV14" s="4">
        <v>5</v>
      </c>
      <c r="BW14" s="4">
        <v>10</v>
      </c>
      <c r="BX14" s="4" t="s">
        <v>82</v>
      </c>
      <c r="BY14" s="4" t="s">
        <v>86</v>
      </c>
      <c r="BZ14" t="s">
        <v>174</v>
      </c>
    </row>
    <row r="15" spans="1:78" x14ac:dyDescent="0.35">
      <c r="A15" s="9">
        <v>12</v>
      </c>
      <c r="B15" s="4" t="s">
        <v>113</v>
      </c>
      <c r="C15" s="4">
        <v>59</v>
      </c>
      <c r="D15" s="24">
        <v>-3.8971850195187501</v>
      </c>
      <c r="E15" s="24">
        <v>50.509472189141903</v>
      </c>
      <c r="F15" s="4">
        <v>27</v>
      </c>
      <c r="G15" s="9" t="str">
        <f t="shared" si="0"/>
        <v>YES</v>
      </c>
      <c r="H15" s="4">
        <v>0</v>
      </c>
      <c r="I15" s="9" t="str">
        <f t="shared" si="1"/>
        <v>FAIL</v>
      </c>
      <c r="J15" s="4">
        <v>0</v>
      </c>
      <c r="K15" s="9" t="str">
        <f t="shared" si="2"/>
        <v>PASS</v>
      </c>
      <c r="L15" s="4">
        <v>0</v>
      </c>
      <c r="M15" s="9" t="str">
        <f t="shared" si="3"/>
        <v>PASS</v>
      </c>
      <c r="N15" s="4">
        <v>0</v>
      </c>
      <c r="O15" s="9" t="str">
        <f t="shared" si="4"/>
        <v>PASS</v>
      </c>
      <c r="P15" s="4">
        <f t="shared" si="5"/>
        <v>0</v>
      </c>
      <c r="Q15" s="9" t="str">
        <f t="shared" si="6"/>
        <v>PASS</v>
      </c>
      <c r="R15" s="4">
        <v>0</v>
      </c>
      <c r="S15" s="9" t="str">
        <f t="shared" si="7"/>
        <v>PASS</v>
      </c>
      <c r="T15" s="4">
        <v>0</v>
      </c>
      <c r="U15" s="9" t="str">
        <f t="shared" si="8"/>
        <v>PASS</v>
      </c>
      <c r="V15" s="4">
        <v>0</v>
      </c>
      <c r="W15" s="4">
        <v>0</v>
      </c>
      <c r="X15" s="4">
        <f t="shared" si="9"/>
        <v>0</v>
      </c>
      <c r="Y15" s="9" t="str">
        <f t="shared" si="10"/>
        <v>PASS</v>
      </c>
      <c r="Z15" s="4">
        <v>0</v>
      </c>
      <c r="AA15" s="4">
        <v>0</v>
      </c>
      <c r="AB15" s="4">
        <v>0</v>
      </c>
      <c r="AC15" s="4">
        <v>0</v>
      </c>
      <c r="AE15" s="4">
        <v>0</v>
      </c>
      <c r="AF15" s="4">
        <v>0</v>
      </c>
      <c r="AG15" s="4">
        <v>0</v>
      </c>
      <c r="AH15" s="4">
        <f t="shared" si="11"/>
        <v>0</v>
      </c>
      <c r="AI15" s="9" t="str">
        <f t="shared" si="12"/>
        <v>PASS</v>
      </c>
      <c r="AJ15" s="4">
        <v>0</v>
      </c>
      <c r="AK15" s="9" t="str">
        <f t="shared" si="13"/>
        <v>PASS</v>
      </c>
      <c r="AL15" s="4">
        <v>0</v>
      </c>
      <c r="AM15" s="4">
        <v>0</v>
      </c>
      <c r="AN15" s="4">
        <v>0</v>
      </c>
      <c r="AO15" s="4">
        <v>0</v>
      </c>
      <c r="AP15" s="4">
        <v>0</v>
      </c>
      <c r="AQ15" s="4">
        <v>15</v>
      </c>
      <c r="AR15" s="4">
        <v>0</v>
      </c>
      <c r="AS15" s="4">
        <v>0</v>
      </c>
      <c r="AT15" s="4">
        <v>2</v>
      </c>
      <c r="AU15" s="4">
        <f t="shared" si="14"/>
        <v>2</v>
      </c>
      <c r="AV15" s="9" t="str">
        <f t="shared" si="15"/>
        <v>FAIL</v>
      </c>
      <c r="AW15" s="4">
        <v>0</v>
      </c>
      <c r="AX15" s="4">
        <v>0</v>
      </c>
      <c r="AY15" s="4">
        <f t="shared" si="16"/>
        <v>0</v>
      </c>
      <c r="AZ15" s="9" t="str">
        <f t="shared" si="17"/>
        <v>PASS</v>
      </c>
      <c r="BA15" s="4">
        <v>100</v>
      </c>
      <c r="BB15" s="9" t="str">
        <f t="shared" si="18"/>
        <v>PASS</v>
      </c>
      <c r="BC15" s="4">
        <v>0</v>
      </c>
      <c r="BD15" s="9" t="str">
        <f t="shared" si="19"/>
        <v>FAIL</v>
      </c>
      <c r="BE15" s="9" t="str">
        <f t="shared" si="20"/>
        <v>FAIL</v>
      </c>
      <c r="BF15" s="55">
        <v>30</v>
      </c>
      <c r="BG15" s="9" t="str">
        <f t="shared" si="21"/>
        <v>FAIL</v>
      </c>
      <c r="BH15" s="4">
        <v>0</v>
      </c>
      <c r="BI15" s="9" t="str">
        <f t="shared" si="22"/>
        <v>PASS</v>
      </c>
      <c r="BJ15" s="4">
        <v>0</v>
      </c>
      <c r="BK15" s="9" t="str">
        <f t="shared" si="23"/>
        <v>PASS</v>
      </c>
      <c r="BL15" s="9">
        <f t="shared" si="24"/>
        <v>5</v>
      </c>
      <c r="BM15" s="9" t="str">
        <f t="shared" si="25"/>
        <v>FAIL</v>
      </c>
      <c r="BN15" s="4">
        <v>0</v>
      </c>
      <c r="BO15" s="4">
        <v>0</v>
      </c>
      <c r="BP15" s="4">
        <v>0</v>
      </c>
      <c r="BQ15" s="4">
        <v>0</v>
      </c>
      <c r="BR15" s="4">
        <v>0</v>
      </c>
      <c r="BS15" s="4">
        <v>5</v>
      </c>
      <c r="BT15" s="4">
        <v>40</v>
      </c>
      <c r="BU15" s="4">
        <v>40</v>
      </c>
      <c r="BV15" s="4">
        <v>50</v>
      </c>
      <c r="BW15" s="4">
        <v>30</v>
      </c>
      <c r="BX15" s="4" t="s">
        <v>86</v>
      </c>
      <c r="BY15" s="4" t="s">
        <v>86</v>
      </c>
      <c r="BZ15" t="s">
        <v>114</v>
      </c>
    </row>
    <row r="16" spans="1:78" x14ac:dyDescent="0.35">
      <c r="A16" s="9">
        <v>30</v>
      </c>
      <c r="B16" s="4" t="s">
        <v>167</v>
      </c>
      <c r="C16" s="4">
        <v>60</v>
      </c>
      <c r="D16" s="24">
        <v>-3.9375742071440101</v>
      </c>
      <c r="E16" s="24">
        <v>50.507454957589196</v>
      </c>
      <c r="F16" s="4">
        <v>29</v>
      </c>
      <c r="G16" s="9" t="str">
        <f t="shared" si="0"/>
        <v>YES</v>
      </c>
      <c r="H16" s="4">
        <v>20</v>
      </c>
      <c r="I16" s="9" t="str">
        <f t="shared" si="1"/>
        <v>PASS</v>
      </c>
      <c r="J16" s="4">
        <v>0</v>
      </c>
      <c r="K16" s="9" t="str">
        <f t="shared" si="2"/>
        <v>PASS</v>
      </c>
      <c r="L16" s="4">
        <v>0</v>
      </c>
      <c r="M16" s="9" t="str">
        <f t="shared" si="3"/>
        <v>PASS</v>
      </c>
      <c r="N16" s="4">
        <v>0</v>
      </c>
      <c r="O16" s="9" t="str">
        <f t="shared" si="4"/>
        <v>PASS</v>
      </c>
      <c r="P16" s="4">
        <f t="shared" si="5"/>
        <v>0</v>
      </c>
      <c r="Q16" s="9" t="str">
        <f t="shared" si="6"/>
        <v>PASS</v>
      </c>
      <c r="R16" s="4">
        <v>0</v>
      </c>
      <c r="S16" s="9" t="str">
        <f t="shared" si="7"/>
        <v>PASS</v>
      </c>
      <c r="T16" s="4">
        <v>8</v>
      </c>
      <c r="U16" s="9" t="str">
        <f t="shared" si="8"/>
        <v>PASS</v>
      </c>
      <c r="V16" s="4">
        <v>0</v>
      </c>
      <c r="W16" s="4">
        <v>0</v>
      </c>
      <c r="X16" s="4">
        <f t="shared" si="9"/>
        <v>0</v>
      </c>
      <c r="Y16" s="9" t="str">
        <f t="shared" si="10"/>
        <v>PASS</v>
      </c>
      <c r="Z16" s="4">
        <v>0</v>
      </c>
      <c r="AA16" s="4">
        <v>0</v>
      </c>
      <c r="AB16" s="4">
        <v>0</v>
      </c>
      <c r="AC16" s="4">
        <v>0</v>
      </c>
      <c r="AE16" s="4">
        <v>0</v>
      </c>
      <c r="AF16" s="4">
        <v>0</v>
      </c>
      <c r="AG16" s="4">
        <v>0</v>
      </c>
      <c r="AH16" s="4">
        <f t="shared" si="11"/>
        <v>0</v>
      </c>
      <c r="AI16" s="9" t="str">
        <f t="shared" si="12"/>
        <v>PASS</v>
      </c>
      <c r="AJ16" s="4">
        <v>11</v>
      </c>
      <c r="AK16" s="9" t="str">
        <f t="shared" si="13"/>
        <v>FAIL</v>
      </c>
      <c r="AL16" s="4">
        <v>20</v>
      </c>
      <c r="AM16" s="4">
        <v>0</v>
      </c>
      <c r="AN16" s="4">
        <v>0</v>
      </c>
      <c r="AO16" s="4">
        <v>0</v>
      </c>
      <c r="AP16" s="4">
        <v>55</v>
      </c>
      <c r="AQ16" s="4">
        <v>15</v>
      </c>
      <c r="AR16" s="4">
        <v>10</v>
      </c>
      <c r="AS16" s="4">
        <v>0</v>
      </c>
      <c r="AT16" s="4">
        <v>20</v>
      </c>
      <c r="AU16" s="4">
        <f t="shared" si="14"/>
        <v>5</v>
      </c>
      <c r="AV16" s="9" t="str">
        <f t="shared" si="15"/>
        <v>PASS</v>
      </c>
      <c r="AW16" s="4">
        <v>3</v>
      </c>
      <c r="AX16" s="4">
        <v>8</v>
      </c>
      <c r="AY16" s="4">
        <f t="shared" si="16"/>
        <v>11</v>
      </c>
      <c r="AZ16" s="9" t="str">
        <f t="shared" si="17"/>
        <v>PASS</v>
      </c>
      <c r="BA16" s="4">
        <v>20</v>
      </c>
      <c r="BB16" s="9" t="str">
        <f t="shared" si="18"/>
        <v>FAIL</v>
      </c>
      <c r="BC16" s="4">
        <v>80</v>
      </c>
      <c r="BD16" s="9" t="str">
        <f t="shared" si="19"/>
        <v>PASS</v>
      </c>
      <c r="BE16" s="9" t="str">
        <f t="shared" si="20"/>
        <v>FAIL</v>
      </c>
      <c r="BF16" s="55">
        <v>8</v>
      </c>
      <c r="BG16" s="9" t="str">
        <f t="shared" si="21"/>
        <v>PASS</v>
      </c>
      <c r="BH16" s="4">
        <v>0</v>
      </c>
      <c r="BI16" s="9" t="str">
        <f t="shared" si="22"/>
        <v>PASS</v>
      </c>
      <c r="BJ16" s="4">
        <v>4</v>
      </c>
      <c r="BK16" s="9" t="str">
        <f t="shared" si="23"/>
        <v>PASS</v>
      </c>
      <c r="BL16" s="9">
        <f t="shared" si="24"/>
        <v>3</v>
      </c>
      <c r="BM16" s="9" t="str">
        <f t="shared" si="25"/>
        <v>FAIL</v>
      </c>
      <c r="BN16" s="4">
        <v>0</v>
      </c>
      <c r="BO16" s="4">
        <v>0</v>
      </c>
      <c r="BP16" s="4">
        <v>15</v>
      </c>
      <c r="BQ16" s="4">
        <v>0</v>
      </c>
      <c r="BR16" s="4">
        <v>0</v>
      </c>
      <c r="BS16" s="4">
        <v>15</v>
      </c>
      <c r="BT16" s="4">
        <v>8</v>
      </c>
      <c r="BU16" s="4">
        <v>6</v>
      </c>
      <c r="BV16" s="4">
        <v>3</v>
      </c>
      <c r="BW16" s="4">
        <v>4</v>
      </c>
      <c r="BX16" s="4" t="s">
        <v>86</v>
      </c>
      <c r="BY16" s="4" t="s">
        <v>82</v>
      </c>
      <c r="BZ16" t="s">
        <v>168</v>
      </c>
    </row>
    <row r="17" spans="1:78" x14ac:dyDescent="0.35">
      <c r="A17" s="9">
        <v>40</v>
      </c>
      <c r="B17" s="4" t="s">
        <v>197</v>
      </c>
      <c r="C17" s="4">
        <v>60</v>
      </c>
      <c r="D17" s="24">
        <v>-3.9676985113076899</v>
      </c>
      <c r="E17" s="24">
        <v>50.509947550605602</v>
      </c>
      <c r="F17" s="4">
        <v>10</v>
      </c>
      <c r="G17" s="9" t="str">
        <f t="shared" si="0"/>
        <v>YES</v>
      </c>
      <c r="H17" s="4">
        <v>2</v>
      </c>
      <c r="I17" s="9" t="str">
        <f t="shared" si="1"/>
        <v>FAIL</v>
      </c>
      <c r="J17" s="4">
        <v>0</v>
      </c>
      <c r="K17" s="9" t="str">
        <f t="shared" si="2"/>
        <v>PASS</v>
      </c>
      <c r="L17" s="4">
        <v>0</v>
      </c>
      <c r="M17" s="9" t="str">
        <f t="shared" si="3"/>
        <v>PASS</v>
      </c>
      <c r="N17" s="4">
        <v>0</v>
      </c>
      <c r="O17" s="9" t="str">
        <f t="shared" si="4"/>
        <v>PASS</v>
      </c>
      <c r="P17" s="4">
        <f t="shared" si="5"/>
        <v>0</v>
      </c>
      <c r="Q17" s="9" t="str">
        <f t="shared" si="6"/>
        <v>PASS</v>
      </c>
      <c r="R17" s="4">
        <v>0</v>
      </c>
      <c r="S17" s="9" t="str">
        <f t="shared" si="7"/>
        <v>PASS</v>
      </c>
      <c r="T17" s="4">
        <v>2</v>
      </c>
      <c r="U17" s="9" t="str">
        <f t="shared" si="8"/>
        <v>PASS</v>
      </c>
      <c r="V17" s="4">
        <v>0</v>
      </c>
      <c r="W17" s="4">
        <v>0</v>
      </c>
      <c r="X17" s="4">
        <f t="shared" si="9"/>
        <v>0</v>
      </c>
      <c r="Y17" s="9" t="str">
        <f t="shared" si="10"/>
        <v>PASS</v>
      </c>
      <c r="Z17" s="4">
        <v>0</v>
      </c>
      <c r="AA17" s="4">
        <v>0</v>
      </c>
      <c r="AB17" s="4">
        <v>0</v>
      </c>
      <c r="AC17" s="4">
        <v>0</v>
      </c>
      <c r="AE17" s="4">
        <v>0</v>
      </c>
      <c r="AF17" s="4">
        <v>0</v>
      </c>
      <c r="AG17" s="4">
        <v>0</v>
      </c>
      <c r="AH17" s="4">
        <f t="shared" si="11"/>
        <v>0</v>
      </c>
      <c r="AI17" s="9" t="str">
        <f t="shared" si="12"/>
        <v>PASS</v>
      </c>
      <c r="AJ17" s="4">
        <v>25</v>
      </c>
      <c r="AK17" s="9" t="str">
        <f t="shared" si="13"/>
        <v>FAIL</v>
      </c>
      <c r="AL17" s="4">
        <v>8</v>
      </c>
      <c r="AM17" s="4">
        <v>3</v>
      </c>
      <c r="AN17" s="4">
        <v>0</v>
      </c>
      <c r="AO17" s="4">
        <v>5</v>
      </c>
      <c r="AP17" s="4">
        <v>20</v>
      </c>
      <c r="AQ17" s="4">
        <v>0</v>
      </c>
      <c r="AR17" s="4">
        <v>0</v>
      </c>
      <c r="AS17" s="4">
        <v>0</v>
      </c>
      <c r="AT17" s="4">
        <v>0</v>
      </c>
      <c r="AU17" s="4">
        <f t="shared" si="14"/>
        <v>4</v>
      </c>
      <c r="AV17" s="9" t="str">
        <f t="shared" si="15"/>
        <v>PASS</v>
      </c>
      <c r="AW17" s="4">
        <v>4</v>
      </c>
      <c r="AX17" s="4">
        <v>45</v>
      </c>
      <c r="AY17" s="4">
        <f t="shared" si="16"/>
        <v>49</v>
      </c>
      <c r="AZ17" s="9" t="str">
        <f t="shared" si="17"/>
        <v>FAIL</v>
      </c>
      <c r="BA17" s="4">
        <v>2</v>
      </c>
      <c r="BB17" s="9" t="str">
        <f t="shared" si="18"/>
        <v>FAIL</v>
      </c>
      <c r="BC17" s="4">
        <v>98</v>
      </c>
      <c r="BD17" s="9" t="str">
        <f t="shared" si="19"/>
        <v>PASS</v>
      </c>
      <c r="BE17" s="9" t="str">
        <f t="shared" si="20"/>
        <v>FAIL</v>
      </c>
      <c r="BF17" s="55">
        <v>4</v>
      </c>
      <c r="BG17" s="9" t="str">
        <f t="shared" si="21"/>
        <v>PASS</v>
      </c>
      <c r="BH17" s="4">
        <v>1</v>
      </c>
      <c r="BI17" s="9" t="str">
        <f t="shared" si="22"/>
        <v>PASS</v>
      </c>
      <c r="BJ17" s="4">
        <v>3</v>
      </c>
      <c r="BK17" s="9" t="str">
        <f t="shared" si="23"/>
        <v>PASS</v>
      </c>
      <c r="BL17" s="9">
        <f t="shared" si="24"/>
        <v>5</v>
      </c>
      <c r="BM17" s="9" t="str">
        <f t="shared" si="25"/>
        <v>FAIL</v>
      </c>
      <c r="BN17" s="4">
        <v>0</v>
      </c>
      <c r="BO17" s="4">
        <v>0</v>
      </c>
      <c r="BP17" s="4">
        <v>0</v>
      </c>
      <c r="BQ17" s="4">
        <v>0</v>
      </c>
      <c r="BR17" s="4">
        <v>0</v>
      </c>
      <c r="BS17" s="4">
        <v>0</v>
      </c>
      <c r="BT17" s="4">
        <v>3</v>
      </c>
      <c r="BU17" s="4">
        <v>3</v>
      </c>
      <c r="BV17" s="4">
        <v>4</v>
      </c>
      <c r="BW17" s="4">
        <v>2</v>
      </c>
      <c r="BX17" s="4" t="s">
        <v>86</v>
      </c>
      <c r="BY17" s="4" t="s">
        <v>86</v>
      </c>
      <c r="BZ17" t="s">
        <v>198</v>
      </c>
    </row>
    <row r="18" spans="1:78" x14ac:dyDescent="0.35">
      <c r="A18" s="9">
        <v>38</v>
      </c>
      <c r="B18" s="4" t="s">
        <v>191</v>
      </c>
      <c r="C18" s="4">
        <v>60</v>
      </c>
      <c r="D18" s="24">
        <v>-3.9670001807687298</v>
      </c>
      <c r="E18" s="24">
        <v>50.502620696178901</v>
      </c>
      <c r="F18" s="4">
        <v>7</v>
      </c>
      <c r="G18" s="9" t="str">
        <f t="shared" si="0"/>
        <v>YES</v>
      </c>
      <c r="H18" s="4">
        <v>2</v>
      </c>
      <c r="I18" s="9" t="str">
        <f t="shared" si="1"/>
        <v>FAIL</v>
      </c>
      <c r="J18" s="4">
        <v>0</v>
      </c>
      <c r="K18" s="9" t="str">
        <f t="shared" si="2"/>
        <v>PASS</v>
      </c>
      <c r="L18" s="4">
        <v>0</v>
      </c>
      <c r="M18" s="9" t="str">
        <f t="shared" si="3"/>
        <v>PASS</v>
      </c>
      <c r="N18" s="4">
        <v>0</v>
      </c>
      <c r="O18" s="9" t="str">
        <f t="shared" si="4"/>
        <v>PASS</v>
      </c>
      <c r="P18" s="4">
        <f t="shared" si="5"/>
        <v>0</v>
      </c>
      <c r="Q18" s="9" t="str">
        <f t="shared" si="6"/>
        <v>PASS</v>
      </c>
      <c r="R18" s="4">
        <v>0</v>
      </c>
      <c r="S18" s="9" t="str">
        <f t="shared" si="7"/>
        <v>PASS</v>
      </c>
      <c r="T18" s="4">
        <v>0</v>
      </c>
      <c r="U18" s="9" t="str">
        <f t="shared" si="8"/>
        <v>PASS</v>
      </c>
      <c r="V18" s="4">
        <v>0</v>
      </c>
      <c r="W18" s="4">
        <v>0</v>
      </c>
      <c r="X18" s="4">
        <f t="shared" si="9"/>
        <v>0</v>
      </c>
      <c r="Y18" s="9" t="str">
        <f t="shared" si="10"/>
        <v>PASS</v>
      </c>
      <c r="Z18" s="4">
        <v>0</v>
      </c>
      <c r="AA18" s="4">
        <v>0</v>
      </c>
      <c r="AB18" s="4">
        <v>0</v>
      </c>
      <c r="AC18" s="4">
        <v>0</v>
      </c>
      <c r="AE18" s="4">
        <v>0</v>
      </c>
      <c r="AF18" s="4">
        <v>0</v>
      </c>
      <c r="AG18" s="4">
        <v>0</v>
      </c>
      <c r="AH18" s="4">
        <f t="shared" si="11"/>
        <v>0</v>
      </c>
      <c r="AI18" s="9" t="str">
        <f t="shared" si="12"/>
        <v>PASS</v>
      </c>
      <c r="AJ18" s="4">
        <v>0</v>
      </c>
      <c r="AK18" s="9" t="str">
        <f t="shared" si="13"/>
        <v>PASS</v>
      </c>
      <c r="AL18" s="4">
        <v>3</v>
      </c>
      <c r="AM18" s="4">
        <v>2</v>
      </c>
      <c r="AN18" s="4">
        <v>0</v>
      </c>
      <c r="AO18" s="4">
        <v>0</v>
      </c>
      <c r="AP18" s="4">
        <v>35</v>
      </c>
      <c r="AQ18" s="4">
        <v>10</v>
      </c>
      <c r="AR18" s="4">
        <v>0</v>
      </c>
      <c r="AS18" s="4">
        <v>0</v>
      </c>
      <c r="AT18" s="4">
        <v>0</v>
      </c>
      <c r="AU18" s="4">
        <f t="shared" si="14"/>
        <v>4</v>
      </c>
      <c r="AV18" s="9" t="str">
        <f t="shared" si="15"/>
        <v>PASS</v>
      </c>
      <c r="AW18" s="4">
        <v>0</v>
      </c>
      <c r="AX18" s="4">
        <v>0</v>
      </c>
      <c r="AY18" s="4">
        <f t="shared" si="16"/>
        <v>0</v>
      </c>
      <c r="AZ18" s="9" t="str">
        <f t="shared" si="17"/>
        <v>PASS</v>
      </c>
      <c r="BA18" s="4">
        <v>2</v>
      </c>
      <c r="BB18" s="9" t="str">
        <f t="shared" si="18"/>
        <v>FAIL</v>
      </c>
      <c r="BC18" s="4">
        <v>98</v>
      </c>
      <c r="BD18" s="9" t="str">
        <f t="shared" si="19"/>
        <v>PASS</v>
      </c>
      <c r="BE18" s="9" t="str">
        <f t="shared" si="20"/>
        <v>FAIL</v>
      </c>
      <c r="BF18" s="55">
        <v>10</v>
      </c>
      <c r="BG18" s="9" t="str">
        <f t="shared" si="21"/>
        <v>FAIL</v>
      </c>
      <c r="BH18" s="4">
        <v>0</v>
      </c>
      <c r="BI18" s="9" t="str">
        <f t="shared" si="22"/>
        <v>PASS</v>
      </c>
      <c r="BJ18" s="4">
        <v>2</v>
      </c>
      <c r="BK18" s="9" t="str">
        <f t="shared" si="23"/>
        <v>PASS</v>
      </c>
      <c r="BL18" s="9">
        <f t="shared" si="24"/>
        <v>4</v>
      </c>
      <c r="BM18" s="9" t="str">
        <f t="shared" si="25"/>
        <v>FAIL</v>
      </c>
      <c r="BN18" s="4">
        <v>0</v>
      </c>
      <c r="BO18" s="4">
        <v>0</v>
      </c>
      <c r="BP18" s="4">
        <v>6</v>
      </c>
      <c r="BQ18" s="4">
        <v>4</v>
      </c>
      <c r="BR18" s="4">
        <v>0</v>
      </c>
      <c r="BS18" s="4">
        <v>2</v>
      </c>
      <c r="BT18" s="4">
        <v>2</v>
      </c>
      <c r="BU18" s="4">
        <v>2</v>
      </c>
      <c r="BV18" s="4">
        <v>3</v>
      </c>
      <c r="BW18" s="4">
        <v>2</v>
      </c>
      <c r="BX18" s="4" t="s">
        <v>82</v>
      </c>
      <c r="BY18" s="4" t="s">
        <v>86</v>
      </c>
      <c r="BZ18" t="s">
        <v>192</v>
      </c>
    </row>
    <row r="19" spans="1:78" x14ac:dyDescent="0.35">
      <c r="A19" s="9">
        <v>31</v>
      </c>
      <c r="B19" s="4" t="s">
        <v>170</v>
      </c>
      <c r="C19" s="4">
        <v>60</v>
      </c>
      <c r="D19" s="24">
        <v>-3.92074175591156</v>
      </c>
      <c r="E19" s="24">
        <v>50.511653289783901</v>
      </c>
      <c r="F19" s="4">
        <v>15</v>
      </c>
      <c r="G19" s="9" t="str">
        <f t="shared" si="0"/>
        <v>YES</v>
      </c>
      <c r="H19" s="4">
        <v>13</v>
      </c>
      <c r="I19" s="9" t="str">
        <f t="shared" si="1"/>
        <v>PASS</v>
      </c>
      <c r="J19" s="4">
        <v>0</v>
      </c>
      <c r="K19" s="9" t="str">
        <f t="shared" si="2"/>
        <v>PASS</v>
      </c>
      <c r="L19" s="4">
        <v>0</v>
      </c>
      <c r="M19" s="9" t="str">
        <f t="shared" si="3"/>
        <v>PASS</v>
      </c>
      <c r="N19" s="4">
        <v>0</v>
      </c>
      <c r="O19" s="9" t="str">
        <f t="shared" si="4"/>
        <v>PASS</v>
      </c>
      <c r="P19" s="4">
        <f t="shared" si="5"/>
        <v>0</v>
      </c>
      <c r="Q19" s="9" t="str">
        <f t="shared" si="6"/>
        <v>PASS</v>
      </c>
      <c r="R19" s="4">
        <v>0</v>
      </c>
      <c r="S19" s="9" t="str">
        <f t="shared" si="7"/>
        <v>PASS</v>
      </c>
      <c r="T19" s="4">
        <v>12</v>
      </c>
      <c r="U19" s="9" t="str">
        <f t="shared" si="8"/>
        <v>FAIL</v>
      </c>
      <c r="V19" s="4">
        <v>0</v>
      </c>
      <c r="W19" s="4">
        <v>0</v>
      </c>
      <c r="X19" s="4">
        <f t="shared" si="9"/>
        <v>0</v>
      </c>
      <c r="Y19" s="9" t="str">
        <f t="shared" si="10"/>
        <v>PASS</v>
      </c>
      <c r="Z19" s="4">
        <v>0</v>
      </c>
      <c r="AA19" s="4">
        <v>0</v>
      </c>
      <c r="AB19" s="4">
        <v>0</v>
      </c>
      <c r="AC19" s="4">
        <v>0</v>
      </c>
      <c r="AE19" s="4">
        <v>4</v>
      </c>
      <c r="AF19" s="4">
        <v>0</v>
      </c>
      <c r="AG19" s="4">
        <v>0</v>
      </c>
      <c r="AH19" s="4">
        <f t="shared" si="11"/>
        <v>4</v>
      </c>
      <c r="AI19" s="9" t="str">
        <f t="shared" si="12"/>
        <v>FAIL</v>
      </c>
      <c r="AJ19" s="4">
        <v>13</v>
      </c>
      <c r="AK19" s="9" t="str">
        <f t="shared" si="13"/>
        <v>FAIL</v>
      </c>
      <c r="AL19" s="4">
        <v>8</v>
      </c>
      <c r="AM19" s="4">
        <v>5</v>
      </c>
      <c r="AN19" s="4">
        <v>0</v>
      </c>
      <c r="AO19" s="4">
        <v>0</v>
      </c>
      <c r="AP19" s="4">
        <v>50</v>
      </c>
      <c r="AQ19" s="4">
        <v>15</v>
      </c>
      <c r="AR19" s="4">
        <v>65</v>
      </c>
      <c r="AS19" s="4">
        <v>0</v>
      </c>
      <c r="AT19" s="4">
        <v>4</v>
      </c>
      <c r="AU19" s="4">
        <f t="shared" si="14"/>
        <v>6</v>
      </c>
      <c r="AV19" s="9" t="str">
        <f t="shared" si="15"/>
        <v>PASS</v>
      </c>
      <c r="AW19" s="4">
        <v>5</v>
      </c>
      <c r="AX19" s="4">
        <v>4</v>
      </c>
      <c r="AY19" s="4">
        <f t="shared" si="16"/>
        <v>9</v>
      </c>
      <c r="AZ19" s="9" t="str">
        <f t="shared" si="17"/>
        <v>PASS</v>
      </c>
      <c r="BA19" s="4">
        <v>25</v>
      </c>
      <c r="BB19" s="9" t="str">
        <f t="shared" si="18"/>
        <v>PASS</v>
      </c>
      <c r="BC19" s="4">
        <v>75</v>
      </c>
      <c r="BD19" s="9" t="str">
        <f t="shared" si="19"/>
        <v>PASS</v>
      </c>
      <c r="BE19" s="9" t="str">
        <f t="shared" si="20"/>
        <v>PASS</v>
      </c>
      <c r="BF19" s="55">
        <v>1</v>
      </c>
      <c r="BG19" s="9" t="str">
        <f t="shared" si="21"/>
        <v>PASS</v>
      </c>
      <c r="BH19" s="4">
        <v>1</v>
      </c>
      <c r="BI19" s="9" t="str">
        <f t="shared" si="22"/>
        <v>PASS</v>
      </c>
      <c r="BJ19" s="4">
        <v>4</v>
      </c>
      <c r="BK19" s="9" t="str">
        <f t="shared" si="23"/>
        <v>PASS</v>
      </c>
      <c r="BL19" s="9">
        <f t="shared" si="24"/>
        <v>3</v>
      </c>
      <c r="BM19" s="9" t="str">
        <f t="shared" si="25"/>
        <v>FAIL</v>
      </c>
      <c r="BN19" s="4">
        <v>0</v>
      </c>
      <c r="BO19" s="4">
        <v>0</v>
      </c>
      <c r="BP19" s="4">
        <v>1</v>
      </c>
      <c r="BQ19" s="4">
        <v>1</v>
      </c>
      <c r="BR19" s="4">
        <v>0</v>
      </c>
      <c r="BS19" s="4">
        <v>3</v>
      </c>
      <c r="BT19" s="4">
        <v>6</v>
      </c>
      <c r="BU19" s="4">
        <v>8</v>
      </c>
      <c r="BV19" s="4">
        <v>6</v>
      </c>
      <c r="BW19" s="4">
        <v>7</v>
      </c>
      <c r="BX19" s="4" t="s">
        <v>82</v>
      </c>
      <c r="BY19" s="4" t="s">
        <v>86</v>
      </c>
      <c r="BZ19" t="s">
        <v>171</v>
      </c>
    </row>
    <row r="20" spans="1:78" x14ac:dyDescent="0.35">
      <c r="A20" s="9">
        <v>39</v>
      </c>
      <c r="B20" s="4" t="s">
        <v>194</v>
      </c>
      <c r="C20" s="4">
        <v>60</v>
      </c>
      <c r="D20" s="24">
        <v>-3.97011734648272</v>
      </c>
      <c r="E20" s="24">
        <v>50.5062345146872</v>
      </c>
      <c r="F20" s="4">
        <v>15</v>
      </c>
      <c r="G20" s="9" t="str">
        <f t="shared" si="0"/>
        <v>YES</v>
      </c>
      <c r="H20" s="4">
        <v>1</v>
      </c>
      <c r="I20" s="9" t="str">
        <f t="shared" si="1"/>
        <v>FAIL</v>
      </c>
      <c r="J20" s="4">
        <v>0</v>
      </c>
      <c r="K20" s="9" t="str">
        <f t="shared" si="2"/>
        <v>PASS</v>
      </c>
      <c r="L20" s="4">
        <v>0</v>
      </c>
      <c r="M20" s="9" t="str">
        <f t="shared" si="3"/>
        <v>PASS</v>
      </c>
      <c r="N20" s="4">
        <v>0</v>
      </c>
      <c r="O20" s="9" t="str">
        <f t="shared" si="4"/>
        <v>PASS</v>
      </c>
      <c r="P20" s="4">
        <f t="shared" si="5"/>
        <v>0</v>
      </c>
      <c r="Q20" s="9" t="str">
        <f t="shared" si="6"/>
        <v>PASS</v>
      </c>
      <c r="R20" s="4">
        <v>0</v>
      </c>
      <c r="S20" s="9" t="str">
        <f t="shared" si="7"/>
        <v>PASS</v>
      </c>
      <c r="T20" s="4">
        <v>3</v>
      </c>
      <c r="U20" s="9" t="str">
        <f t="shared" si="8"/>
        <v>PASS</v>
      </c>
      <c r="V20" s="4">
        <v>0</v>
      </c>
      <c r="W20" s="4">
        <v>0</v>
      </c>
      <c r="X20" s="4">
        <f t="shared" si="9"/>
        <v>0</v>
      </c>
      <c r="Y20" s="9" t="str">
        <f t="shared" si="10"/>
        <v>PASS</v>
      </c>
      <c r="Z20" s="4">
        <v>0</v>
      </c>
      <c r="AA20" s="4">
        <v>0</v>
      </c>
      <c r="AB20" s="4">
        <v>0</v>
      </c>
      <c r="AC20" s="4">
        <v>0</v>
      </c>
      <c r="AE20" s="4">
        <v>0</v>
      </c>
      <c r="AF20" s="4">
        <v>0</v>
      </c>
      <c r="AG20" s="4">
        <v>0</v>
      </c>
      <c r="AH20" s="4">
        <f t="shared" si="11"/>
        <v>0</v>
      </c>
      <c r="AI20" s="9" t="str">
        <f t="shared" si="12"/>
        <v>PASS</v>
      </c>
      <c r="AJ20" s="4">
        <v>3</v>
      </c>
      <c r="AK20" s="9" t="str">
        <f t="shared" si="13"/>
        <v>FAIL</v>
      </c>
      <c r="AL20" s="4">
        <v>3</v>
      </c>
      <c r="AM20" s="4">
        <v>0</v>
      </c>
      <c r="AN20" s="4">
        <v>0</v>
      </c>
      <c r="AO20" s="4">
        <v>0</v>
      </c>
      <c r="AP20" s="4">
        <v>60</v>
      </c>
      <c r="AQ20" s="4">
        <v>25</v>
      </c>
      <c r="AR20" s="4">
        <v>0</v>
      </c>
      <c r="AS20" s="4">
        <v>0</v>
      </c>
      <c r="AT20" s="4">
        <v>0</v>
      </c>
      <c r="AU20" s="4">
        <f t="shared" si="14"/>
        <v>3</v>
      </c>
      <c r="AV20" s="9" t="str">
        <f t="shared" si="15"/>
        <v>FAIL</v>
      </c>
      <c r="AW20" s="4">
        <v>0</v>
      </c>
      <c r="AX20" s="4">
        <v>0</v>
      </c>
      <c r="AY20" s="4">
        <f t="shared" si="16"/>
        <v>0</v>
      </c>
      <c r="AZ20" s="9" t="str">
        <f t="shared" si="17"/>
        <v>PASS</v>
      </c>
      <c r="BA20" s="4">
        <v>0</v>
      </c>
      <c r="BB20" s="9" t="str">
        <f t="shared" si="18"/>
        <v>FAIL</v>
      </c>
      <c r="BC20" s="4">
        <v>100</v>
      </c>
      <c r="BD20" s="9" t="str">
        <f t="shared" si="19"/>
        <v>PASS</v>
      </c>
      <c r="BE20" s="9" t="str">
        <f t="shared" si="20"/>
        <v>FAIL</v>
      </c>
      <c r="BF20" s="55">
        <v>1</v>
      </c>
      <c r="BG20" s="9" t="str">
        <f t="shared" si="21"/>
        <v>PASS</v>
      </c>
      <c r="BH20" s="4">
        <v>2</v>
      </c>
      <c r="BI20" s="9" t="str">
        <f t="shared" si="22"/>
        <v>PASS</v>
      </c>
      <c r="BJ20" s="4">
        <v>7</v>
      </c>
      <c r="BK20" s="9" t="str">
        <f t="shared" si="23"/>
        <v>PASS</v>
      </c>
      <c r="BL20" s="9">
        <f t="shared" si="24"/>
        <v>5</v>
      </c>
      <c r="BM20" s="9" t="str">
        <f t="shared" si="25"/>
        <v>FAIL</v>
      </c>
      <c r="BN20" s="4">
        <v>0</v>
      </c>
      <c r="BO20" s="4">
        <v>0</v>
      </c>
      <c r="BP20" s="4">
        <v>1</v>
      </c>
      <c r="BQ20" s="4">
        <v>1</v>
      </c>
      <c r="BR20" s="4">
        <v>0</v>
      </c>
      <c r="BS20" s="4">
        <v>1</v>
      </c>
      <c r="BT20" s="4">
        <v>1</v>
      </c>
      <c r="BU20" s="4">
        <v>2</v>
      </c>
      <c r="BV20" s="4">
        <v>1</v>
      </c>
      <c r="BW20" s="4">
        <v>2</v>
      </c>
      <c r="BX20" s="4" t="s">
        <v>82</v>
      </c>
      <c r="BY20" s="4" t="s">
        <v>86</v>
      </c>
      <c r="BZ20" t="s">
        <v>195</v>
      </c>
    </row>
    <row r="21" spans="1:78" x14ac:dyDescent="0.35">
      <c r="A21" s="9">
        <v>47</v>
      </c>
      <c r="B21" s="4" t="s">
        <v>217</v>
      </c>
      <c r="C21" s="4">
        <v>61</v>
      </c>
      <c r="D21" s="24">
        <v>-3.9940859999591898</v>
      </c>
      <c r="E21" s="24">
        <v>50.471043436571598</v>
      </c>
      <c r="F21" s="4">
        <v>8</v>
      </c>
      <c r="G21" s="9" t="str">
        <f t="shared" si="0"/>
        <v>YES</v>
      </c>
      <c r="H21" s="4">
        <v>0</v>
      </c>
      <c r="I21" s="9" t="str">
        <f t="shared" si="1"/>
        <v>FAIL</v>
      </c>
      <c r="J21" s="4">
        <v>0</v>
      </c>
      <c r="K21" s="9" t="str">
        <f t="shared" si="2"/>
        <v>PASS</v>
      </c>
      <c r="L21" s="4">
        <v>18</v>
      </c>
      <c r="M21" s="9" t="str">
        <f t="shared" si="3"/>
        <v>FAIL</v>
      </c>
      <c r="N21" s="4">
        <v>0</v>
      </c>
      <c r="O21" s="9" t="str">
        <f t="shared" si="4"/>
        <v>PASS</v>
      </c>
      <c r="P21" s="4">
        <f t="shared" si="5"/>
        <v>18</v>
      </c>
      <c r="Q21" s="9" t="str">
        <f t="shared" si="6"/>
        <v>FAIL</v>
      </c>
      <c r="R21" s="4">
        <v>0</v>
      </c>
      <c r="S21" s="9" t="str">
        <f t="shared" si="7"/>
        <v>PASS</v>
      </c>
      <c r="T21" s="4">
        <v>1</v>
      </c>
      <c r="U21" s="9" t="str">
        <f t="shared" si="8"/>
        <v>PASS</v>
      </c>
      <c r="V21" s="4">
        <v>0</v>
      </c>
      <c r="W21" s="4">
        <v>0</v>
      </c>
      <c r="X21" s="4">
        <f t="shared" si="9"/>
        <v>0</v>
      </c>
      <c r="Y21" s="9" t="str">
        <f t="shared" si="10"/>
        <v>PASS</v>
      </c>
      <c r="Z21" s="4">
        <v>0</v>
      </c>
      <c r="AA21" s="4">
        <v>0</v>
      </c>
      <c r="AB21" s="4">
        <v>0</v>
      </c>
      <c r="AC21" s="4">
        <v>0</v>
      </c>
      <c r="AE21" s="4">
        <v>0</v>
      </c>
      <c r="AF21" s="4">
        <v>0</v>
      </c>
      <c r="AG21" s="4">
        <v>0</v>
      </c>
      <c r="AH21" s="4">
        <f t="shared" si="11"/>
        <v>0</v>
      </c>
      <c r="AI21" s="9" t="str">
        <f t="shared" si="12"/>
        <v>PASS</v>
      </c>
      <c r="AJ21" s="4">
        <v>1</v>
      </c>
      <c r="AK21" s="9" t="str">
        <f t="shared" si="13"/>
        <v>FAIL</v>
      </c>
      <c r="AL21" s="4">
        <v>0</v>
      </c>
      <c r="AM21" s="4">
        <v>0</v>
      </c>
      <c r="AN21" s="4">
        <v>0</v>
      </c>
      <c r="AO21" s="4">
        <v>0</v>
      </c>
      <c r="AP21" s="4">
        <v>55</v>
      </c>
      <c r="AQ21" s="4">
        <v>8</v>
      </c>
      <c r="AR21" s="4">
        <v>0</v>
      </c>
      <c r="AS21" s="4">
        <v>0</v>
      </c>
      <c r="AT21" s="4">
        <v>0</v>
      </c>
      <c r="AU21" s="4">
        <f t="shared" si="14"/>
        <v>2</v>
      </c>
      <c r="AV21" s="9" t="str">
        <f t="shared" si="15"/>
        <v>FAIL</v>
      </c>
      <c r="AW21" s="4">
        <v>0</v>
      </c>
      <c r="AX21" s="4">
        <v>5</v>
      </c>
      <c r="AY21" s="4">
        <f t="shared" si="16"/>
        <v>5</v>
      </c>
      <c r="AZ21" s="9" t="str">
        <f t="shared" si="17"/>
        <v>PASS</v>
      </c>
      <c r="BA21" s="4">
        <v>12</v>
      </c>
      <c r="BB21" s="9" t="str">
        <f t="shared" si="18"/>
        <v>FAIL</v>
      </c>
      <c r="BC21" s="4">
        <v>88</v>
      </c>
      <c r="BD21" s="9" t="str">
        <f t="shared" si="19"/>
        <v>PASS</v>
      </c>
      <c r="BE21" s="9" t="str">
        <f t="shared" si="20"/>
        <v>FAIL</v>
      </c>
      <c r="BF21" s="55">
        <v>5</v>
      </c>
      <c r="BG21" s="9" t="str">
        <f t="shared" si="21"/>
        <v>PASS</v>
      </c>
      <c r="BH21" s="4">
        <v>0</v>
      </c>
      <c r="BI21" s="9" t="str">
        <f t="shared" si="22"/>
        <v>PASS</v>
      </c>
      <c r="BJ21" s="4">
        <v>0</v>
      </c>
      <c r="BK21" s="9" t="str">
        <f t="shared" si="23"/>
        <v>PASS</v>
      </c>
      <c r="BL21" s="9">
        <f t="shared" si="24"/>
        <v>7</v>
      </c>
      <c r="BM21" s="9" t="str">
        <f t="shared" si="25"/>
        <v>FAIL</v>
      </c>
      <c r="BN21" s="4">
        <v>0</v>
      </c>
      <c r="BO21" s="4">
        <v>0</v>
      </c>
      <c r="BP21" s="4">
        <v>0</v>
      </c>
      <c r="BQ21" s="4">
        <v>0</v>
      </c>
      <c r="BR21" s="4">
        <v>0</v>
      </c>
      <c r="BS21" s="4">
        <v>0</v>
      </c>
      <c r="BT21" s="4">
        <v>12</v>
      </c>
      <c r="BU21" s="4">
        <v>8</v>
      </c>
      <c r="BV21" s="4">
        <v>5</v>
      </c>
      <c r="BW21" s="4">
        <v>3</v>
      </c>
      <c r="BX21" s="4" t="s">
        <v>86</v>
      </c>
      <c r="BY21" s="4" t="s">
        <v>86</v>
      </c>
      <c r="BZ21" t="s">
        <v>218</v>
      </c>
    </row>
    <row r="22" spans="1:78" x14ac:dyDescent="0.35">
      <c r="A22" s="9">
        <v>44</v>
      </c>
      <c r="B22" s="4" t="s">
        <v>209</v>
      </c>
      <c r="C22" s="4">
        <v>61</v>
      </c>
      <c r="D22" s="24">
        <v>-3.9889671838746001</v>
      </c>
      <c r="E22" s="24">
        <v>50.476164861813402</v>
      </c>
      <c r="F22" s="4">
        <v>4</v>
      </c>
      <c r="G22" s="9" t="str">
        <f t="shared" si="0"/>
        <v>YES</v>
      </c>
      <c r="H22" s="4">
        <v>3</v>
      </c>
      <c r="I22" s="9" t="str">
        <f t="shared" si="1"/>
        <v>FAIL</v>
      </c>
      <c r="J22" s="4">
        <v>0</v>
      </c>
      <c r="K22" s="9" t="str">
        <f t="shared" si="2"/>
        <v>PASS</v>
      </c>
      <c r="L22" s="4">
        <v>0</v>
      </c>
      <c r="M22" s="9" t="str">
        <f t="shared" si="3"/>
        <v>PASS</v>
      </c>
      <c r="N22" s="4">
        <v>0</v>
      </c>
      <c r="O22" s="9" t="str">
        <f t="shared" si="4"/>
        <v>PASS</v>
      </c>
      <c r="P22" s="4">
        <f t="shared" si="5"/>
        <v>0</v>
      </c>
      <c r="Q22" s="9" t="str">
        <f t="shared" si="6"/>
        <v>PASS</v>
      </c>
      <c r="R22" s="4">
        <v>0</v>
      </c>
      <c r="S22" s="9" t="str">
        <f t="shared" si="7"/>
        <v>PASS</v>
      </c>
      <c r="T22" s="4">
        <v>1</v>
      </c>
      <c r="U22" s="9" t="str">
        <f t="shared" si="8"/>
        <v>PASS</v>
      </c>
      <c r="V22" s="4">
        <v>0</v>
      </c>
      <c r="W22" s="4">
        <v>0</v>
      </c>
      <c r="X22" s="4">
        <f t="shared" si="9"/>
        <v>0</v>
      </c>
      <c r="Y22" s="9" t="str">
        <f t="shared" si="10"/>
        <v>PASS</v>
      </c>
      <c r="Z22" s="4">
        <v>0</v>
      </c>
      <c r="AA22" s="4">
        <v>0</v>
      </c>
      <c r="AB22" s="4">
        <v>0</v>
      </c>
      <c r="AC22" s="4">
        <v>0</v>
      </c>
      <c r="AE22" s="4">
        <v>0</v>
      </c>
      <c r="AF22" s="4">
        <v>0</v>
      </c>
      <c r="AG22" s="4">
        <v>0</v>
      </c>
      <c r="AH22" s="4">
        <f t="shared" si="11"/>
        <v>0</v>
      </c>
      <c r="AI22" s="9" t="str">
        <f t="shared" si="12"/>
        <v>PASS</v>
      </c>
      <c r="AJ22" s="4">
        <v>1</v>
      </c>
      <c r="AK22" s="9" t="str">
        <f t="shared" si="13"/>
        <v>FAIL</v>
      </c>
      <c r="AL22" s="4">
        <v>3</v>
      </c>
      <c r="AM22" s="4">
        <v>0</v>
      </c>
      <c r="AN22" s="4">
        <v>0</v>
      </c>
      <c r="AO22" s="4">
        <v>0</v>
      </c>
      <c r="AP22" s="4">
        <v>70</v>
      </c>
      <c r="AQ22" s="4">
        <v>10</v>
      </c>
      <c r="AR22" s="4">
        <v>0</v>
      </c>
      <c r="AS22" s="4">
        <v>0</v>
      </c>
      <c r="AT22" s="4">
        <v>0</v>
      </c>
      <c r="AU22" s="4">
        <f t="shared" si="14"/>
        <v>3</v>
      </c>
      <c r="AV22" s="9" t="str">
        <f t="shared" si="15"/>
        <v>FAIL</v>
      </c>
      <c r="AW22" s="4">
        <v>3</v>
      </c>
      <c r="AX22" s="4">
        <v>2</v>
      </c>
      <c r="AY22" s="4">
        <f t="shared" si="16"/>
        <v>5</v>
      </c>
      <c r="AZ22" s="9" t="str">
        <f t="shared" si="17"/>
        <v>PASS</v>
      </c>
      <c r="BA22" s="4">
        <v>8</v>
      </c>
      <c r="BB22" s="9" t="str">
        <f t="shared" si="18"/>
        <v>FAIL</v>
      </c>
      <c r="BC22" s="4">
        <v>92</v>
      </c>
      <c r="BD22" s="9" t="str">
        <f t="shared" si="19"/>
        <v>PASS</v>
      </c>
      <c r="BE22" s="9" t="str">
        <f t="shared" si="20"/>
        <v>FAIL</v>
      </c>
      <c r="BF22" s="55">
        <v>4</v>
      </c>
      <c r="BG22" s="9" t="str">
        <f t="shared" si="21"/>
        <v>PASS</v>
      </c>
      <c r="BH22" s="4">
        <v>3</v>
      </c>
      <c r="BI22" s="9" t="str">
        <f t="shared" si="22"/>
        <v>PASS</v>
      </c>
      <c r="BJ22" s="4">
        <v>4</v>
      </c>
      <c r="BK22" s="9" t="str">
        <f t="shared" si="23"/>
        <v>PASS</v>
      </c>
      <c r="BL22" s="9">
        <f t="shared" si="24"/>
        <v>5</v>
      </c>
      <c r="BM22" s="9" t="str">
        <f t="shared" si="25"/>
        <v>FAIL</v>
      </c>
      <c r="BN22" s="4">
        <v>0</v>
      </c>
      <c r="BO22" s="4">
        <v>0</v>
      </c>
      <c r="BP22" s="4">
        <v>3</v>
      </c>
      <c r="BQ22" s="4">
        <v>0</v>
      </c>
      <c r="BR22" s="4">
        <v>0</v>
      </c>
      <c r="BS22" s="4">
        <v>2</v>
      </c>
      <c r="BT22" s="4">
        <v>4</v>
      </c>
      <c r="BU22" s="4">
        <v>8</v>
      </c>
      <c r="BV22" s="4">
        <v>6</v>
      </c>
      <c r="BW22" s="4">
        <v>4</v>
      </c>
      <c r="BX22" s="4" t="s">
        <v>86</v>
      </c>
      <c r="BY22" s="4" t="s">
        <v>86</v>
      </c>
      <c r="BZ22" t="s">
        <v>210</v>
      </c>
    </row>
    <row r="23" spans="1:78" x14ac:dyDescent="0.35">
      <c r="A23" s="9">
        <v>14</v>
      </c>
      <c r="B23" s="4" t="s">
        <v>119</v>
      </c>
      <c r="C23" s="4">
        <v>61</v>
      </c>
      <c r="D23" s="24">
        <v>-3.9781299406263599</v>
      </c>
      <c r="E23" s="24">
        <v>50.465338103368197</v>
      </c>
      <c r="F23" s="4">
        <v>15</v>
      </c>
      <c r="G23" s="9" t="str">
        <f t="shared" si="0"/>
        <v>YES</v>
      </c>
      <c r="H23" s="4">
        <v>1</v>
      </c>
      <c r="I23" s="9" t="str">
        <f t="shared" si="1"/>
        <v>FAIL</v>
      </c>
      <c r="J23" s="4">
        <v>0</v>
      </c>
      <c r="K23" s="9" t="str">
        <f t="shared" si="2"/>
        <v>PASS</v>
      </c>
      <c r="L23" s="4">
        <v>0</v>
      </c>
      <c r="M23" s="9" t="str">
        <f t="shared" si="3"/>
        <v>PASS</v>
      </c>
      <c r="N23" s="4">
        <v>0</v>
      </c>
      <c r="O23" s="9" t="str">
        <f t="shared" si="4"/>
        <v>PASS</v>
      </c>
      <c r="P23" s="4">
        <f t="shared" si="5"/>
        <v>0</v>
      </c>
      <c r="Q23" s="9" t="str">
        <f t="shared" si="6"/>
        <v>PASS</v>
      </c>
      <c r="R23" s="4">
        <v>0</v>
      </c>
      <c r="S23" s="9" t="str">
        <f t="shared" si="7"/>
        <v>PASS</v>
      </c>
      <c r="T23" s="4">
        <v>0</v>
      </c>
      <c r="U23" s="9" t="str">
        <f t="shared" si="8"/>
        <v>PASS</v>
      </c>
      <c r="V23" s="4">
        <v>0</v>
      </c>
      <c r="W23" s="4">
        <v>0</v>
      </c>
      <c r="X23" s="4">
        <f t="shared" si="9"/>
        <v>0</v>
      </c>
      <c r="Y23" s="9" t="str">
        <f t="shared" si="10"/>
        <v>PASS</v>
      </c>
      <c r="Z23" s="4">
        <v>0</v>
      </c>
      <c r="AA23" s="4">
        <v>0</v>
      </c>
      <c r="AB23" s="4">
        <v>0</v>
      </c>
      <c r="AC23" s="4">
        <v>0</v>
      </c>
      <c r="AE23" s="4">
        <v>1</v>
      </c>
      <c r="AF23" s="4">
        <v>0</v>
      </c>
      <c r="AG23" s="4">
        <v>0</v>
      </c>
      <c r="AH23" s="4">
        <f t="shared" si="11"/>
        <v>1</v>
      </c>
      <c r="AI23" s="9" t="str">
        <f t="shared" si="12"/>
        <v>FAIL</v>
      </c>
      <c r="AJ23" s="4">
        <v>1</v>
      </c>
      <c r="AK23" s="9" t="str">
        <f t="shared" si="13"/>
        <v>FAIL</v>
      </c>
      <c r="AL23" s="4">
        <v>1</v>
      </c>
      <c r="AM23" s="4">
        <v>0</v>
      </c>
      <c r="AN23" s="4">
        <v>0</v>
      </c>
      <c r="AO23" s="4">
        <v>0</v>
      </c>
      <c r="AP23" s="4">
        <v>4</v>
      </c>
      <c r="AQ23" s="4">
        <v>1</v>
      </c>
      <c r="AR23" s="4">
        <v>2</v>
      </c>
      <c r="AS23" s="4">
        <v>0</v>
      </c>
      <c r="AT23" s="4">
        <v>0</v>
      </c>
      <c r="AU23" s="4">
        <f t="shared" si="14"/>
        <v>4</v>
      </c>
      <c r="AV23" s="9" t="str">
        <f t="shared" si="15"/>
        <v>PASS</v>
      </c>
      <c r="AW23" s="4">
        <v>0</v>
      </c>
      <c r="AX23" s="4">
        <v>0</v>
      </c>
      <c r="AY23" s="4">
        <f t="shared" si="16"/>
        <v>0</v>
      </c>
      <c r="AZ23" s="9" t="str">
        <f t="shared" si="17"/>
        <v>PASS</v>
      </c>
      <c r="BA23" s="4">
        <v>0</v>
      </c>
      <c r="BB23" s="9" t="str">
        <f t="shared" si="18"/>
        <v>FAIL</v>
      </c>
      <c r="BC23" s="4">
        <v>1</v>
      </c>
      <c r="BD23" s="9" t="str">
        <f t="shared" si="19"/>
        <v>FAIL</v>
      </c>
      <c r="BE23" s="9" t="str">
        <f t="shared" si="20"/>
        <v>FAIL</v>
      </c>
      <c r="BF23" s="55">
        <v>10</v>
      </c>
      <c r="BG23" s="9" t="str">
        <f t="shared" si="21"/>
        <v>FAIL</v>
      </c>
      <c r="BH23" s="4">
        <v>1</v>
      </c>
      <c r="BI23" s="9" t="str">
        <f t="shared" si="22"/>
        <v>PASS</v>
      </c>
      <c r="BJ23" s="4">
        <v>1</v>
      </c>
      <c r="BK23" s="9" t="str">
        <f t="shared" si="23"/>
        <v>PASS</v>
      </c>
      <c r="BL23" s="9">
        <f t="shared" si="24"/>
        <v>7</v>
      </c>
      <c r="BM23" s="9" t="str">
        <f t="shared" si="25"/>
        <v>FAIL</v>
      </c>
      <c r="BN23" s="4">
        <v>0</v>
      </c>
      <c r="BO23" s="4">
        <v>0</v>
      </c>
      <c r="BP23" s="4">
        <v>0</v>
      </c>
      <c r="BQ23" s="4">
        <v>0</v>
      </c>
      <c r="BR23" s="4">
        <v>0</v>
      </c>
      <c r="BS23" s="4">
        <v>1</v>
      </c>
      <c r="BT23" s="4">
        <v>1</v>
      </c>
      <c r="BU23" s="4">
        <v>1</v>
      </c>
      <c r="BV23" s="4">
        <v>1</v>
      </c>
      <c r="BW23" s="4">
        <v>1</v>
      </c>
      <c r="BX23" s="4" t="s">
        <v>86</v>
      </c>
      <c r="BY23" s="4" t="s">
        <v>86</v>
      </c>
      <c r="BZ23" t="s">
        <v>120</v>
      </c>
    </row>
    <row r="24" spans="1:78" x14ac:dyDescent="0.35">
      <c r="A24" s="9">
        <v>15</v>
      </c>
      <c r="B24" s="4" t="s">
        <v>122</v>
      </c>
      <c r="C24" s="4">
        <v>61</v>
      </c>
      <c r="D24" s="24">
        <v>-3.9777783867365302</v>
      </c>
      <c r="E24" s="24">
        <v>50.475793932620697</v>
      </c>
      <c r="F24" s="4">
        <v>5</v>
      </c>
      <c r="G24" s="9" t="str">
        <f t="shared" si="0"/>
        <v>YES</v>
      </c>
      <c r="H24" s="4">
        <v>2</v>
      </c>
      <c r="I24" s="9" t="str">
        <f t="shared" si="1"/>
        <v>FAIL</v>
      </c>
      <c r="J24" s="4">
        <v>0</v>
      </c>
      <c r="K24" s="9" t="str">
        <f t="shared" si="2"/>
        <v>PASS</v>
      </c>
      <c r="L24" s="4">
        <v>0</v>
      </c>
      <c r="M24" s="9" t="str">
        <f t="shared" si="3"/>
        <v>PASS</v>
      </c>
      <c r="N24" s="4">
        <v>0</v>
      </c>
      <c r="O24" s="9" t="str">
        <f t="shared" si="4"/>
        <v>PASS</v>
      </c>
      <c r="P24" s="4">
        <f t="shared" si="5"/>
        <v>0</v>
      </c>
      <c r="Q24" s="9" t="str">
        <f t="shared" si="6"/>
        <v>PASS</v>
      </c>
      <c r="R24" s="4">
        <v>0</v>
      </c>
      <c r="S24" s="9" t="str">
        <f t="shared" si="7"/>
        <v>PASS</v>
      </c>
      <c r="T24" s="4">
        <v>20</v>
      </c>
      <c r="U24" s="9" t="str">
        <f t="shared" si="8"/>
        <v>FAIL</v>
      </c>
      <c r="V24" s="4">
        <v>0</v>
      </c>
      <c r="W24" s="4">
        <v>0</v>
      </c>
      <c r="X24" s="4">
        <f t="shared" si="9"/>
        <v>0</v>
      </c>
      <c r="Y24" s="9" t="str">
        <f t="shared" si="10"/>
        <v>PASS</v>
      </c>
      <c r="Z24" s="4">
        <v>0</v>
      </c>
      <c r="AA24" s="4">
        <v>0</v>
      </c>
      <c r="AB24" s="4">
        <v>0</v>
      </c>
      <c r="AC24" s="4">
        <v>0</v>
      </c>
      <c r="AE24" s="4">
        <v>4</v>
      </c>
      <c r="AF24" s="4">
        <v>0</v>
      </c>
      <c r="AG24" s="4">
        <v>0</v>
      </c>
      <c r="AH24" s="4">
        <f t="shared" si="11"/>
        <v>4</v>
      </c>
      <c r="AI24" s="9" t="str">
        <f t="shared" si="12"/>
        <v>FAIL</v>
      </c>
      <c r="AJ24" s="4">
        <v>2</v>
      </c>
      <c r="AK24" s="9" t="str">
        <f t="shared" si="13"/>
        <v>FAIL</v>
      </c>
      <c r="AL24" s="4">
        <v>2</v>
      </c>
      <c r="AM24" s="4">
        <v>0</v>
      </c>
      <c r="AN24" s="4">
        <v>0</v>
      </c>
      <c r="AO24" s="4">
        <v>0</v>
      </c>
      <c r="AP24" s="4">
        <v>45</v>
      </c>
      <c r="AQ24" s="4">
        <v>5</v>
      </c>
      <c r="AR24" s="4">
        <v>68</v>
      </c>
      <c r="AS24" s="4">
        <v>0</v>
      </c>
      <c r="AT24" s="4">
        <v>0</v>
      </c>
      <c r="AU24" s="4">
        <f t="shared" si="14"/>
        <v>4</v>
      </c>
      <c r="AV24" s="9" t="str">
        <f t="shared" si="15"/>
        <v>PASS</v>
      </c>
      <c r="AW24" s="4">
        <v>0</v>
      </c>
      <c r="AX24" s="4">
        <v>2</v>
      </c>
      <c r="AY24" s="4">
        <f t="shared" si="16"/>
        <v>2</v>
      </c>
      <c r="AZ24" s="9" t="str">
        <f t="shared" si="17"/>
        <v>PASS</v>
      </c>
      <c r="BA24" s="4">
        <v>0</v>
      </c>
      <c r="BB24" s="9" t="str">
        <f t="shared" si="18"/>
        <v>FAIL</v>
      </c>
      <c r="BC24" s="4">
        <v>95</v>
      </c>
      <c r="BD24" s="9" t="str">
        <f t="shared" si="19"/>
        <v>PASS</v>
      </c>
      <c r="BE24" s="9" t="str">
        <f t="shared" si="20"/>
        <v>FAIL</v>
      </c>
      <c r="BF24" s="55">
        <v>2</v>
      </c>
      <c r="BG24" s="9" t="str">
        <f t="shared" si="21"/>
        <v>PASS</v>
      </c>
      <c r="BH24" s="4">
        <v>1</v>
      </c>
      <c r="BI24" s="9" t="str">
        <f t="shared" si="22"/>
        <v>PASS</v>
      </c>
      <c r="BJ24" s="4">
        <v>1</v>
      </c>
      <c r="BK24" s="9" t="str">
        <f t="shared" si="23"/>
        <v>PASS</v>
      </c>
      <c r="BL24" s="9">
        <f t="shared" si="24"/>
        <v>6</v>
      </c>
      <c r="BM24" s="9" t="str">
        <f t="shared" si="25"/>
        <v>FAIL</v>
      </c>
      <c r="BN24" s="4">
        <v>0</v>
      </c>
      <c r="BO24" s="4">
        <v>0</v>
      </c>
      <c r="BP24" s="4">
        <v>1</v>
      </c>
      <c r="BQ24" s="4">
        <v>0</v>
      </c>
      <c r="BR24" s="4">
        <v>0</v>
      </c>
      <c r="BS24" s="4">
        <v>1</v>
      </c>
      <c r="BT24" s="4">
        <v>2</v>
      </c>
      <c r="BU24" s="4">
        <v>5</v>
      </c>
      <c r="BV24" s="4">
        <v>2</v>
      </c>
      <c r="BW24" s="4">
        <v>3</v>
      </c>
      <c r="BX24" s="4" t="s">
        <v>86</v>
      </c>
      <c r="BY24" s="4" t="s">
        <v>82</v>
      </c>
      <c r="BZ24" t="s">
        <v>123</v>
      </c>
    </row>
    <row r="25" spans="1:78" x14ac:dyDescent="0.35">
      <c r="A25" s="9">
        <v>13</v>
      </c>
      <c r="B25" s="4" t="s">
        <v>116</v>
      </c>
      <c r="C25" s="4">
        <v>61</v>
      </c>
      <c r="D25" s="24">
        <v>-3.9762493633931202</v>
      </c>
      <c r="E25" s="24">
        <v>50.462352289907201</v>
      </c>
      <c r="F25" s="4">
        <v>25</v>
      </c>
      <c r="G25" s="9" t="str">
        <f t="shared" si="0"/>
        <v>YES</v>
      </c>
      <c r="H25" s="4">
        <v>2</v>
      </c>
      <c r="I25" s="9" t="str">
        <f t="shared" si="1"/>
        <v>FAIL</v>
      </c>
      <c r="J25" s="4">
        <v>0</v>
      </c>
      <c r="K25" s="9" t="str">
        <f t="shared" si="2"/>
        <v>PASS</v>
      </c>
      <c r="L25" s="4">
        <v>0</v>
      </c>
      <c r="M25" s="9" t="str">
        <f t="shared" si="3"/>
        <v>PASS</v>
      </c>
      <c r="N25" s="4">
        <v>0</v>
      </c>
      <c r="O25" s="9" t="str">
        <f t="shared" si="4"/>
        <v>PASS</v>
      </c>
      <c r="P25" s="4">
        <f t="shared" si="5"/>
        <v>0</v>
      </c>
      <c r="Q25" s="9" t="str">
        <f t="shared" si="6"/>
        <v>PASS</v>
      </c>
      <c r="R25" s="4">
        <v>0</v>
      </c>
      <c r="S25" s="9" t="str">
        <f t="shared" si="7"/>
        <v>PASS</v>
      </c>
      <c r="T25" s="4">
        <v>0</v>
      </c>
      <c r="U25" s="9" t="str">
        <f t="shared" si="8"/>
        <v>PASS</v>
      </c>
      <c r="V25" s="4">
        <v>0</v>
      </c>
      <c r="W25" s="4">
        <v>0</v>
      </c>
      <c r="X25" s="4">
        <f t="shared" si="9"/>
        <v>0</v>
      </c>
      <c r="Y25" s="9" t="str">
        <f t="shared" si="10"/>
        <v>PASS</v>
      </c>
      <c r="Z25" s="4">
        <v>0</v>
      </c>
      <c r="AA25" s="4">
        <v>0</v>
      </c>
      <c r="AB25" s="4">
        <v>0</v>
      </c>
      <c r="AC25" s="4">
        <v>0</v>
      </c>
      <c r="AE25" s="4">
        <v>2</v>
      </c>
      <c r="AF25" s="4">
        <v>0</v>
      </c>
      <c r="AG25" s="4">
        <v>0</v>
      </c>
      <c r="AH25" s="4">
        <f t="shared" si="11"/>
        <v>2</v>
      </c>
      <c r="AI25" s="9" t="str">
        <f t="shared" si="12"/>
        <v>FAIL</v>
      </c>
      <c r="AJ25" s="4">
        <v>0</v>
      </c>
      <c r="AK25" s="9" t="str">
        <f t="shared" si="13"/>
        <v>PASS</v>
      </c>
      <c r="AL25" s="4">
        <v>2</v>
      </c>
      <c r="AM25" s="4">
        <v>0</v>
      </c>
      <c r="AN25" s="4">
        <v>0</v>
      </c>
      <c r="AO25" s="4">
        <v>0</v>
      </c>
      <c r="AP25" s="4">
        <v>33</v>
      </c>
      <c r="AQ25" s="4">
        <v>12</v>
      </c>
      <c r="AR25" s="4">
        <v>0</v>
      </c>
      <c r="AS25" s="4">
        <v>0</v>
      </c>
      <c r="AT25" s="4">
        <v>0</v>
      </c>
      <c r="AU25" s="4">
        <f t="shared" si="14"/>
        <v>3</v>
      </c>
      <c r="AV25" s="9" t="str">
        <f t="shared" si="15"/>
        <v>FAIL</v>
      </c>
      <c r="AW25" s="4">
        <v>0</v>
      </c>
      <c r="AX25" s="4">
        <v>0</v>
      </c>
      <c r="AY25" s="4">
        <f t="shared" si="16"/>
        <v>0</v>
      </c>
      <c r="AZ25" s="9" t="str">
        <f t="shared" si="17"/>
        <v>PASS</v>
      </c>
      <c r="BA25" s="4">
        <v>0</v>
      </c>
      <c r="BB25" s="9" t="str">
        <f t="shared" si="18"/>
        <v>FAIL</v>
      </c>
      <c r="BC25" s="4">
        <v>0</v>
      </c>
      <c r="BD25" s="9" t="str">
        <f t="shared" si="19"/>
        <v>FAIL</v>
      </c>
      <c r="BE25" s="9" t="str">
        <f t="shared" si="20"/>
        <v>FAIL</v>
      </c>
      <c r="BF25" s="55">
        <v>4</v>
      </c>
      <c r="BG25" s="9" t="str">
        <f t="shared" si="21"/>
        <v>PASS</v>
      </c>
      <c r="BH25" s="4">
        <v>1</v>
      </c>
      <c r="BI25" s="9" t="str">
        <f t="shared" si="22"/>
        <v>PASS</v>
      </c>
      <c r="BJ25" s="4">
        <v>0</v>
      </c>
      <c r="BK25" s="9" t="str">
        <f t="shared" si="23"/>
        <v>PASS</v>
      </c>
      <c r="BL25" s="9">
        <f t="shared" si="24"/>
        <v>6</v>
      </c>
      <c r="BM25" s="9" t="str">
        <f t="shared" si="25"/>
        <v>FAIL</v>
      </c>
      <c r="BN25" s="4">
        <v>0</v>
      </c>
      <c r="BO25" s="4">
        <v>0</v>
      </c>
      <c r="BP25" s="4">
        <v>0</v>
      </c>
      <c r="BQ25" s="4">
        <v>0</v>
      </c>
      <c r="BR25" s="4">
        <v>0</v>
      </c>
      <c r="BS25" s="4">
        <v>0</v>
      </c>
      <c r="BT25" s="4">
        <v>1</v>
      </c>
      <c r="BU25" s="4">
        <v>1</v>
      </c>
      <c r="BV25" s="4">
        <v>5</v>
      </c>
      <c r="BW25" s="4">
        <v>4</v>
      </c>
      <c r="BX25" s="4" t="s">
        <v>86</v>
      </c>
      <c r="BY25" s="4" t="s">
        <v>82</v>
      </c>
      <c r="BZ25" t="s">
        <v>117</v>
      </c>
    </row>
    <row r="26" spans="1:78" x14ac:dyDescent="0.35">
      <c r="A26" s="9">
        <v>16</v>
      </c>
      <c r="B26" s="4" t="s">
        <v>125</v>
      </c>
      <c r="C26" s="4">
        <v>61</v>
      </c>
      <c r="D26" s="24">
        <v>-3.8868572530889001</v>
      </c>
      <c r="E26" s="24">
        <v>50.523989411080102</v>
      </c>
      <c r="F26" s="4">
        <v>2</v>
      </c>
      <c r="G26" s="9" t="str">
        <f t="shared" si="0"/>
        <v>YES</v>
      </c>
      <c r="H26" s="4">
        <v>0</v>
      </c>
      <c r="I26" s="9" t="str">
        <f t="shared" si="1"/>
        <v>FAIL</v>
      </c>
      <c r="J26" s="4">
        <v>0</v>
      </c>
      <c r="K26" s="9" t="str">
        <f t="shared" si="2"/>
        <v>PASS</v>
      </c>
      <c r="L26" s="4">
        <v>15</v>
      </c>
      <c r="M26" s="9" t="str">
        <f t="shared" si="3"/>
        <v>FAIL</v>
      </c>
      <c r="N26" s="4">
        <v>15</v>
      </c>
      <c r="O26" s="9" t="str">
        <f t="shared" si="4"/>
        <v>FAIL</v>
      </c>
      <c r="P26" s="4">
        <f t="shared" si="5"/>
        <v>30</v>
      </c>
      <c r="Q26" s="9" t="str">
        <f t="shared" si="6"/>
        <v>FAIL</v>
      </c>
      <c r="R26" s="4">
        <v>0</v>
      </c>
      <c r="S26" s="9" t="str">
        <f t="shared" si="7"/>
        <v>PASS</v>
      </c>
      <c r="T26" s="4">
        <v>0</v>
      </c>
      <c r="U26" s="9" t="str">
        <f t="shared" si="8"/>
        <v>PASS</v>
      </c>
      <c r="V26" s="4">
        <v>0</v>
      </c>
      <c r="W26" s="4">
        <v>0</v>
      </c>
      <c r="X26" s="4">
        <f t="shared" si="9"/>
        <v>0</v>
      </c>
      <c r="Y26" s="9" t="str">
        <f t="shared" si="10"/>
        <v>PASS</v>
      </c>
      <c r="Z26" s="4">
        <v>0</v>
      </c>
      <c r="AA26" s="4">
        <v>0</v>
      </c>
      <c r="AB26" s="4">
        <v>0</v>
      </c>
      <c r="AC26" s="4">
        <v>0</v>
      </c>
      <c r="AE26" s="4">
        <v>0</v>
      </c>
      <c r="AF26" s="4">
        <v>0</v>
      </c>
      <c r="AG26" s="4">
        <v>0</v>
      </c>
      <c r="AH26" s="4">
        <f t="shared" si="11"/>
        <v>0</v>
      </c>
      <c r="AI26" s="9" t="str">
        <f t="shared" si="12"/>
        <v>PASS</v>
      </c>
      <c r="AJ26" s="4">
        <v>0</v>
      </c>
      <c r="AK26" s="9" t="str">
        <f t="shared" si="13"/>
        <v>PASS</v>
      </c>
      <c r="AL26" s="4">
        <v>0</v>
      </c>
      <c r="AM26" s="4">
        <v>0</v>
      </c>
      <c r="AN26" s="4">
        <v>0</v>
      </c>
      <c r="AO26" s="4">
        <v>0</v>
      </c>
      <c r="AP26" s="4">
        <v>35</v>
      </c>
      <c r="AQ26" s="4">
        <v>0</v>
      </c>
      <c r="AR26" s="4">
        <v>0</v>
      </c>
      <c r="AS26" s="4">
        <v>0</v>
      </c>
      <c r="AT26" s="4">
        <v>2</v>
      </c>
      <c r="AU26" s="4">
        <f t="shared" si="14"/>
        <v>2</v>
      </c>
      <c r="AV26" s="9" t="str">
        <f t="shared" si="15"/>
        <v>FAIL</v>
      </c>
      <c r="AW26" s="4">
        <v>0</v>
      </c>
      <c r="AX26" s="4">
        <v>5</v>
      </c>
      <c r="AY26" s="4">
        <f t="shared" si="16"/>
        <v>5</v>
      </c>
      <c r="AZ26" s="9" t="str">
        <f t="shared" si="17"/>
        <v>PASS</v>
      </c>
      <c r="BA26" s="4">
        <v>0</v>
      </c>
      <c r="BB26" s="9" t="str">
        <f t="shared" si="18"/>
        <v>FAIL</v>
      </c>
      <c r="BC26" s="4">
        <v>100</v>
      </c>
      <c r="BD26" s="9" t="str">
        <f t="shared" si="19"/>
        <v>PASS</v>
      </c>
      <c r="BE26" s="9" t="str">
        <f t="shared" si="20"/>
        <v>FAIL</v>
      </c>
      <c r="BF26" s="55">
        <v>0</v>
      </c>
      <c r="BG26" s="9" t="str">
        <f t="shared" si="21"/>
        <v>PASS</v>
      </c>
      <c r="BH26" s="4">
        <v>0</v>
      </c>
      <c r="BI26" s="9" t="str">
        <f t="shared" si="22"/>
        <v>PASS</v>
      </c>
      <c r="BJ26" s="4">
        <v>0</v>
      </c>
      <c r="BK26" s="9" t="str">
        <f t="shared" si="23"/>
        <v>PASS</v>
      </c>
      <c r="BL26" s="9">
        <f t="shared" si="24"/>
        <v>7</v>
      </c>
      <c r="BM26" s="9" t="str">
        <f t="shared" si="25"/>
        <v>FAIL</v>
      </c>
      <c r="BN26" s="4">
        <v>0</v>
      </c>
      <c r="BO26" s="4">
        <v>0</v>
      </c>
      <c r="BP26" s="4">
        <v>0</v>
      </c>
      <c r="BQ26" s="4">
        <v>0</v>
      </c>
      <c r="BR26" s="4">
        <v>0</v>
      </c>
      <c r="BS26" s="4">
        <v>0</v>
      </c>
      <c r="BT26" s="4">
        <v>5</v>
      </c>
      <c r="BU26" s="4">
        <v>5</v>
      </c>
      <c r="BV26" s="4">
        <v>7</v>
      </c>
      <c r="BW26" s="4">
        <v>5</v>
      </c>
      <c r="BX26" s="4" t="s">
        <v>82</v>
      </c>
      <c r="BY26" s="4" t="s">
        <v>86</v>
      </c>
      <c r="BZ26" t="s">
        <v>126</v>
      </c>
    </row>
    <row r="27" spans="1:78" x14ac:dyDescent="0.35">
      <c r="A27" s="9">
        <v>46</v>
      </c>
      <c r="B27" s="4" t="s">
        <v>214</v>
      </c>
      <c r="C27" s="4">
        <v>61</v>
      </c>
      <c r="D27" s="24">
        <v>-3.9843948830459599</v>
      </c>
      <c r="E27" s="24">
        <v>50.473344795616399</v>
      </c>
      <c r="F27" s="4">
        <v>4</v>
      </c>
      <c r="G27" s="9" t="str">
        <f t="shared" si="0"/>
        <v>YES</v>
      </c>
      <c r="H27" s="4">
        <v>11</v>
      </c>
      <c r="I27" s="9" t="str">
        <f t="shared" si="1"/>
        <v>PASS</v>
      </c>
      <c r="J27" s="4">
        <v>0</v>
      </c>
      <c r="K27" s="9" t="str">
        <f t="shared" si="2"/>
        <v>PASS</v>
      </c>
      <c r="L27" s="4">
        <v>50</v>
      </c>
      <c r="M27" s="9" t="str">
        <f t="shared" si="3"/>
        <v>FAIL</v>
      </c>
      <c r="N27" s="4">
        <v>0</v>
      </c>
      <c r="O27" s="9" t="str">
        <f t="shared" si="4"/>
        <v>PASS</v>
      </c>
      <c r="P27" s="4">
        <f t="shared" si="5"/>
        <v>50</v>
      </c>
      <c r="Q27" s="9" t="str">
        <f t="shared" si="6"/>
        <v>FAIL</v>
      </c>
      <c r="R27" s="4">
        <v>0</v>
      </c>
      <c r="S27" s="9" t="str">
        <f t="shared" si="7"/>
        <v>PASS</v>
      </c>
      <c r="T27" s="4">
        <v>0</v>
      </c>
      <c r="U27" s="9" t="str">
        <f t="shared" si="8"/>
        <v>PASS</v>
      </c>
      <c r="V27" s="4">
        <v>0</v>
      </c>
      <c r="W27" s="4">
        <v>0</v>
      </c>
      <c r="X27" s="4">
        <f t="shared" si="9"/>
        <v>0</v>
      </c>
      <c r="Y27" s="9" t="str">
        <f t="shared" si="10"/>
        <v>PASS</v>
      </c>
      <c r="Z27" s="4">
        <v>0</v>
      </c>
      <c r="AA27" s="4">
        <v>0</v>
      </c>
      <c r="AB27" s="4">
        <v>0</v>
      </c>
      <c r="AC27" s="4">
        <v>0</v>
      </c>
      <c r="AE27" s="4">
        <v>0</v>
      </c>
      <c r="AF27" s="4">
        <v>0</v>
      </c>
      <c r="AG27" s="4">
        <v>0</v>
      </c>
      <c r="AH27" s="4">
        <f t="shared" si="11"/>
        <v>0</v>
      </c>
      <c r="AI27" s="9" t="str">
        <f t="shared" si="12"/>
        <v>PASS</v>
      </c>
      <c r="AJ27" s="4">
        <v>0</v>
      </c>
      <c r="AK27" s="9" t="str">
        <f t="shared" si="13"/>
        <v>PASS</v>
      </c>
      <c r="AL27" s="4">
        <v>8</v>
      </c>
      <c r="AM27" s="4">
        <v>3</v>
      </c>
      <c r="AN27" s="4">
        <v>0</v>
      </c>
      <c r="AO27" s="4">
        <v>0</v>
      </c>
      <c r="AP27" s="4">
        <v>35</v>
      </c>
      <c r="AQ27" s="4">
        <v>45</v>
      </c>
      <c r="AR27" s="4">
        <v>3</v>
      </c>
      <c r="AS27" s="4">
        <v>0</v>
      </c>
      <c r="AT27" s="4">
        <v>0</v>
      </c>
      <c r="AU27" s="4">
        <f t="shared" si="14"/>
        <v>5</v>
      </c>
      <c r="AV27" s="9" t="str">
        <f t="shared" si="15"/>
        <v>PASS</v>
      </c>
      <c r="AW27" s="4">
        <v>0</v>
      </c>
      <c r="AX27" s="4">
        <v>0</v>
      </c>
      <c r="AY27" s="4">
        <f t="shared" si="16"/>
        <v>0</v>
      </c>
      <c r="AZ27" s="9" t="str">
        <f t="shared" si="17"/>
        <v>PASS</v>
      </c>
      <c r="BA27" s="4">
        <v>80</v>
      </c>
      <c r="BB27" s="9" t="str">
        <f t="shared" si="18"/>
        <v>PASS</v>
      </c>
      <c r="BC27" s="4">
        <v>20</v>
      </c>
      <c r="BD27" s="9" t="str">
        <f t="shared" si="19"/>
        <v>FAIL</v>
      </c>
      <c r="BE27" s="9" t="str">
        <f t="shared" si="20"/>
        <v>FAIL</v>
      </c>
      <c r="BF27" s="55">
        <v>20</v>
      </c>
      <c r="BG27" s="9" t="str">
        <f t="shared" si="21"/>
        <v>FAIL</v>
      </c>
      <c r="BH27" s="4">
        <v>0</v>
      </c>
      <c r="BI27" s="9" t="str">
        <f t="shared" si="22"/>
        <v>PASS</v>
      </c>
      <c r="BJ27" s="4">
        <v>1</v>
      </c>
      <c r="BK27" s="9" t="str">
        <f t="shared" si="23"/>
        <v>PASS</v>
      </c>
      <c r="BL27" s="9">
        <f t="shared" si="24"/>
        <v>5</v>
      </c>
      <c r="BM27" s="9" t="str">
        <f t="shared" si="25"/>
        <v>FAIL</v>
      </c>
      <c r="BN27" s="4">
        <v>0</v>
      </c>
      <c r="BO27" s="4">
        <v>0</v>
      </c>
      <c r="BP27" s="4">
        <v>8</v>
      </c>
      <c r="BQ27" s="4">
        <v>0</v>
      </c>
      <c r="BR27" s="4">
        <v>0</v>
      </c>
      <c r="BS27" s="4">
        <v>12</v>
      </c>
      <c r="BT27" s="4">
        <v>3</v>
      </c>
      <c r="BU27" s="4">
        <v>12</v>
      </c>
      <c r="BV27" s="4">
        <v>8</v>
      </c>
      <c r="BW27" s="4">
        <v>5</v>
      </c>
      <c r="BX27" s="4" t="s">
        <v>86</v>
      </c>
      <c r="BY27" s="4" t="s">
        <v>86</v>
      </c>
      <c r="BZ27" t="s">
        <v>215</v>
      </c>
    </row>
    <row r="28" spans="1:78" x14ac:dyDescent="0.35">
      <c r="A28" s="9">
        <v>49</v>
      </c>
      <c r="B28" s="4" t="s">
        <v>223</v>
      </c>
      <c r="C28" s="4">
        <v>62</v>
      </c>
      <c r="D28" s="24">
        <v>-3.93800921901531</v>
      </c>
      <c r="E28" s="24">
        <v>50.459331348857297</v>
      </c>
      <c r="F28" s="4">
        <v>15</v>
      </c>
      <c r="G28" s="9" t="str">
        <f t="shared" si="0"/>
        <v>YES</v>
      </c>
      <c r="H28" s="4">
        <v>40</v>
      </c>
      <c r="I28" s="9" t="str">
        <f t="shared" si="1"/>
        <v>PASS</v>
      </c>
      <c r="J28" s="4">
        <v>0</v>
      </c>
      <c r="K28" s="9" t="str">
        <f t="shared" si="2"/>
        <v>PASS</v>
      </c>
      <c r="L28" s="4">
        <v>0</v>
      </c>
      <c r="M28" s="9" t="str">
        <f t="shared" si="3"/>
        <v>PASS</v>
      </c>
      <c r="N28" s="4">
        <v>0</v>
      </c>
      <c r="O28" s="9" t="str">
        <f t="shared" si="4"/>
        <v>PASS</v>
      </c>
      <c r="P28" s="4">
        <f t="shared" si="5"/>
        <v>0</v>
      </c>
      <c r="Q28" s="9" t="str">
        <f t="shared" si="6"/>
        <v>PASS</v>
      </c>
      <c r="R28" s="4">
        <v>0</v>
      </c>
      <c r="S28" s="9" t="str">
        <f t="shared" si="7"/>
        <v>PASS</v>
      </c>
      <c r="T28" s="4">
        <v>0</v>
      </c>
      <c r="U28" s="9" t="str">
        <f t="shared" si="8"/>
        <v>PASS</v>
      </c>
      <c r="V28" s="4">
        <v>0</v>
      </c>
      <c r="W28" s="4">
        <v>0</v>
      </c>
      <c r="X28" s="4">
        <f t="shared" si="9"/>
        <v>0</v>
      </c>
      <c r="Y28" s="9" t="str">
        <f t="shared" si="10"/>
        <v>PASS</v>
      </c>
      <c r="Z28" s="4">
        <v>0</v>
      </c>
      <c r="AA28" s="4">
        <v>0</v>
      </c>
      <c r="AB28" s="4">
        <v>0</v>
      </c>
      <c r="AC28" s="4">
        <v>0</v>
      </c>
      <c r="AE28" s="4">
        <v>1</v>
      </c>
      <c r="AF28" s="4">
        <v>0</v>
      </c>
      <c r="AG28" s="4">
        <v>0</v>
      </c>
      <c r="AH28" s="4">
        <f t="shared" si="11"/>
        <v>1</v>
      </c>
      <c r="AI28" s="9" t="str">
        <f t="shared" si="12"/>
        <v>FAIL</v>
      </c>
      <c r="AJ28" s="4">
        <v>1</v>
      </c>
      <c r="AK28" s="9" t="str">
        <f t="shared" si="13"/>
        <v>FAIL</v>
      </c>
      <c r="AL28" s="4">
        <v>40</v>
      </c>
      <c r="AM28" s="4">
        <v>0</v>
      </c>
      <c r="AN28" s="4">
        <v>0</v>
      </c>
      <c r="AO28" s="4">
        <v>0</v>
      </c>
      <c r="AP28" s="4">
        <v>15</v>
      </c>
      <c r="AQ28" s="4">
        <v>60</v>
      </c>
      <c r="AR28" s="4">
        <v>0</v>
      </c>
      <c r="AS28" s="4">
        <v>0</v>
      </c>
      <c r="AT28" s="4">
        <v>0</v>
      </c>
      <c r="AU28" s="4">
        <f t="shared" si="14"/>
        <v>3</v>
      </c>
      <c r="AV28" s="9" t="str">
        <f t="shared" si="15"/>
        <v>FAIL</v>
      </c>
      <c r="AW28" s="4">
        <v>0</v>
      </c>
      <c r="AX28" s="4">
        <v>0</v>
      </c>
      <c r="AY28" s="4">
        <f t="shared" si="16"/>
        <v>0</v>
      </c>
      <c r="AZ28" s="9" t="str">
        <f t="shared" si="17"/>
        <v>PASS</v>
      </c>
      <c r="BA28" s="4">
        <v>5</v>
      </c>
      <c r="BB28" s="9" t="str">
        <f t="shared" si="18"/>
        <v>FAIL</v>
      </c>
      <c r="BC28" s="4">
        <v>95</v>
      </c>
      <c r="BD28" s="9" t="str">
        <f t="shared" si="19"/>
        <v>PASS</v>
      </c>
      <c r="BE28" s="9" t="str">
        <f t="shared" si="20"/>
        <v>FAIL</v>
      </c>
      <c r="BF28" s="55">
        <v>0</v>
      </c>
      <c r="BG28" s="9" t="str">
        <f t="shared" si="21"/>
        <v>PASS</v>
      </c>
      <c r="BH28" s="4">
        <v>3</v>
      </c>
      <c r="BI28" s="9" t="str">
        <f t="shared" si="22"/>
        <v>PASS</v>
      </c>
      <c r="BJ28" s="4">
        <v>0</v>
      </c>
      <c r="BK28" s="9" t="str">
        <f t="shared" si="23"/>
        <v>PASS</v>
      </c>
      <c r="BL28" s="9">
        <f t="shared" si="24"/>
        <v>5</v>
      </c>
      <c r="BM28" s="9" t="str">
        <f t="shared" si="25"/>
        <v>FAIL</v>
      </c>
      <c r="BN28" s="4">
        <v>0</v>
      </c>
      <c r="BO28" s="4">
        <v>0</v>
      </c>
      <c r="BP28" s="4">
        <v>0</v>
      </c>
      <c r="BQ28" s="4">
        <v>0</v>
      </c>
      <c r="BR28" s="4">
        <v>0</v>
      </c>
      <c r="BS28" s="4">
        <v>0</v>
      </c>
      <c r="BT28" s="4">
        <v>4</v>
      </c>
      <c r="BU28" s="4">
        <v>4</v>
      </c>
      <c r="BV28" s="4">
        <v>4</v>
      </c>
      <c r="BW28" s="4">
        <v>5</v>
      </c>
      <c r="BX28" s="4" t="s">
        <v>82</v>
      </c>
      <c r="BY28" s="4" t="s">
        <v>86</v>
      </c>
      <c r="BZ28" t="s">
        <v>224</v>
      </c>
    </row>
    <row r="29" spans="1:78" x14ac:dyDescent="0.35">
      <c r="A29" s="9">
        <v>53</v>
      </c>
      <c r="B29" s="4" t="s">
        <v>234</v>
      </c>
      <c r="C29" s="4">
        <v>62</v>
      </c>
      <c r="D29" s="24">
        <v>-3.9180609890676501</v>
      </c>
      <c r="E29" s="24">
        <v>50.448501829409203</v>
      </c>
      <c r="F29" s="4">
        <v>9</v>
      </c>
      <c r="G29" s="9" t="str">
        <f t="shared" si="0"/>
        <v>YES</v>
      </c>
      <c r="H29" s="4">
        <v>30</v>
      </c>
      <c r="I29" s="9" t="str">
        <f t="shared" si="1"/>
        <v>PASS</v>
      </c>
      <c r="J29" s="4">
        <v>0</v>
      </c>
      <c r="K29" s="9" t="str">
        <f t="shared" si="2"/>
        <v>PASS</v>
      </c>
      <c r="L29" s="4">
        <v>0</v>
      </c>
      <c r="M29" s="9" t="str">
        <f t="shared" si="3"/>
        <v>PASS</v>
      </c>
      <c r="N29" s="4">
        <v>0</v>
      </c>
      <c r="O29" s="9" t="str">
        <f t="shared" si="4"/>
        <v>PASS</v>
      </c>
      <c r="P29" s="4">
        <f t="shared" si="5"/>
        <v>0</v>
      </c>
      <c r="Q29" s="9" t="str">
        <f t="shared" si="6"/>
        <v>PASS</v>
      </c>
      <c r="R29" s="4">
        <v>0</v>
      </c>
      <c r="S29" s="9" t="str">
        <f t="shared" si="7"/>
        <v>PASS</v>
      </c>
      <c r="T29" s="4">
        <v>0</v>
      </c>
      <c r="U29" s="9" t="str">
        <f t="shared" si="8"/>
        <v>PASS</v>
      </c>
      <c r="V29" s="4">
        <v>0</v>
      </c>
      <c r="W29" s="4">
        <v>0</v>
      </c>
      <c r="X29" s="4">
        <f t="shared" si="9"/>
        <v>0</v>
      </c>
      <c r="Y29" s="9" t="str">
        <f t="shared" si="10"/>
        <v>PASS</v>
      </c>
      <c r="Z29" s="4">
        <v>0</v>
      </c>
      <c r="AA29" s="4">
        <v>0</v>
      </c>
      <c r="AB29" s="4">
        <v>0</v>
      </c>
      <c r="AC29" s="4">
        <v>0</v>
      </c>
      <c r="AE29" s="4">
        <v>0</v>
      </c>
      <c r="AF29" s="4">
        <v>0</v>
      </c>
      <c r="AG29" s="4">
        <v>0</v>
      </c>
      <c r="AH29" s="4">
        <f t="shared" si="11"/>
        <v>0</v>
      </c>
      <c r="AI29" s="9" t="str">
        <f t="shared" si="12"/>
        <v>PASS</v>
      </c>
      <c r="AJ29" s="4">
        <v>0</v>
      </c>
      <c r="AK29" s="9" t="str">
        <f t="shared" si="13"/>
        <v>PASS</v>
      </c>
      <c r="AL29" s="4">
        <v>80</v>
      </c>
      <c r="AM29" s="4">
        <v>1</v>
      </c>
      <c r="AN29" s="4">
        <v>0</v>
      </c>
      <c r="AO29" s="4">
        <v>0</v>
      </c>
      <c r="AP29" s="4">
        <v>10</v>
      </c>
      <c r="AQ29" s="4">
        <v>90</v>
      </c>
      <c r="AR29" s="4">
        <v>0</v>
      </c>
      <c r="AS29" s="4">
        <v>0</v>
      </c>
      <c r="AT29" s="4">
        <v>0</v>
      </c>
      <c r="AU29" s="4">
        <f t="shared" si="14"/>
        <v>4</v>
      </c>
      <c r="AV29" s="9" t="str">
        <f t="shared" si="15"/>
        <v>PASS</v>
      </c>
      <c r="AW29" s="4">
        <v>0</v>
      </c>
      <c r="AX29" s="4">
        <v>3</v>
      </c>
      <c r="AY29" s="4">
        <f t="shared" si="16"/>
        <v>3</v>
      </c>
      <c r="AZ29" s="9" t="str">
        <f t="shared" si="17"/>
        <v>PASS</v>
      </c>
      <c r="BA29" s="4">
        <v>20</v>
      </c>
      <c r="BB29" s="9" t="str">
        <f t="shared" si="18"/>
        <v>FAIL</v>
      </c>
      <c r="BC29" s="4">
        <v>80</v>
      </c>
      <c r="BD29" s="9" t="str">
        <f t="shared" si="19"/>
        <v>PASS</v>
      </c>
      <c r="BE29" s="9" t="str">
        <f t="shared" si="20"/>
        <v>FAIL</v>
      </c>
      <c r="BF29" s="55">
        <v>3</v>
      </c>
      <c r="BG29" s="9" t="str">
        <f t="shared" si="21"/>
        <v>PASS</v>
      </c>
      <c r="BH29" s="4">
        <v>1</v>
      </c>
      <c r="BI29" s="9" t="str">
        <f t="shared" si="22"/>
        <v>PASS</v>
      </c>
      <c r="BJ29" s="4">
        <v>1</v>
      </c>
      <c r="BK29" s="9" t="str">
        <f t="shared" si="23"/>
        <v>PASS</v>
      </c>
      <c r="BL29" s="9">
        <f t="shared" si="24"/>
        <v>2</v>
      </c>
      <c r="BM29" s="9" t="str">
        <f t="shared" si="25"/>
        <v>FAIL</v>
      </c>
      <c r="BN29" s="4">
        <v>0</v>
      </c>
      <c r="BO29" s="4">
        <v>0</v>
      </c>
      <c r="BP29" s="4">
        <v>1</v>
      </c>
      <c r="BQ29" s="4">
        <v>1</v>
      </c>
      <c r="BR29" s="4">
        <v>0</v>
      </c>
      <c r="BS29" s="4">
        <v>1</v>
      </c>
      <c r="BT29" s="4">
        <v>2</v>
      </c>
      <c r="BU29" s="4">
        <v>3</v>
      </c>
      <c r="BV29" s="4">
        <v>2</v>
      </c>
      <c r="BW29" s="4">
        <v>2</v>
      </c>
      <c r="BX29" s="4" t="s">
        <v>86</v>
      </c>
      <c r="BY29" s="4" t="s">
        <v>86</v>
      </c>
      <c r="BZ29" t="s">
        <v>235</v>
      </c>
    </row>
    <row r="30" spans="1:78" x14ac:dyDescent="0.35">
      <c r="A30" s="9">
        <v>50</v>
      </c>
      <c r="B30" s="4" t="s">
        <v>226</v>
      </c>
      <c r="C30" s="4">
        <v>62</v>
      </c>
      <c r="D30" s="24">
        <v>-3.9399623828184098</v>
      </c>
      <c r="E30" s="24">
        <v>50.4578643110654</v>
      </c>
      <c r="F30" s="4">
        <v>13</v>
      </c>
      <c r="G30" s="9" t="str">
        <f t="shared" si="0"/>
        <v>YES</v>
      </c>
      <c r="H30" s="4">
        <v>80</v>
      </c>
      <c r="I30" s="9" t="str">
        <f t="shared" si="1"/>
        <v>PASS</v>
      </c>
      <c r="J30" s="4">
        <v>0</v>
      </c>
      <c r="K30" s="9" t="str">
        <f t="shared" si="2"/>
        <v>PASS</v>
      </c>
      <c r="L30" s="4">
        <v>0</v>
      </c>
      <c r="M30" s="9" t="str">
        <f t="shared" si="3"/>
        <v>PASS</v>
      </c>
      <c r="N30" s="4">
        <v>0</v>
      </c>
      <c r="O30" s="9" t="str">
        <f t="shared" si="4"/>
        <v>PASS</v>
      </c>
      <c r="P30" s="4">
        <f t="shared" si="5"/>
        <v>0</v>
      </c>
      <c r="Q30" s="9" t="str">
        <f t="shared" si="6"/>
        <v>PASS</v>
      </c>
      <c r="R30" s="4">
        <v>0</v>
      </c>
      <c r="S30" s="9" t="str">
        <f t="shared" si="7"/>
        <v>PASS</v>
      </c>
      <c r="T30" s="4">
        <v>0</v>
      </c>
      <c r="U30" s="9" t="str">
        <f t="shared" si="8"/>
        <v>PASS</v>
      </c>
      <c r="V30" s="4">
        <v>0</v>
      </c>
      <c r="W30" s="4">
        <v>0</v>
      </c>
      <c r="X30" s="4">
        <f t="shared" si="9"/>
        <v>0</v>
      </c>
      <c r="Y30" s="9" t="str">
        <f t="shared" si="10"/>
        <v>PASS</v>
      </c>
      <c r="Z30" s="4">
        <v>0</v>
      </c>
      <c r="AA30" s="4">
        <v>0</v>
      </c>
      <c r="AB30" s="4">
        <v>0</v>
      </c>
      <c r="AC30" s="4">
        <v>0</v>
      </c>
      <c r="AE30" s="4">
        <v>0</v>
      </c>
      <c r="AF30" s="4">
        <v>0</v>
      </c>
      <c r="AG30" s="4">
        <v>0</v>
      </c>
      <c r="AH30" s="4">
        <f t="shared" si="11"/>
        <v>0</v>
      </c>
      <c r="AI30" s="9" t="str">
        <f t="shared" si="12"/>
        <v>PASS</v>
      </c>
      <c r="AJ30" s="4">
        <v>0</v>
      </c>
      <c r="AK30" s="9" t="str">
        <f t="shared" si="13"/>
        <v>PASS</v>
      </c>
      <c r="AL30" s="4">
        <v>75</v>
      </c>
      <c r="AM30" s="4">
        <v>0</v>
      </c>
      <c r="AN30" s="4">
        <v>0</v>
      </c>
      <c r="AO30" s="4">
        <v>0</v>
      </c>
      <c r="AP30" s="4">
        <v>25</v>
      </c>
      <c r="AQ30" s="4">
        <v>85</v>
      </c>
      <c r="AR30" s="4">
        <v>0</v>
      </c>
      <c r="AS30" s="4">
        <v>0</v>
      </c>
      <c r="AT30" s="4">
        <v>0</v>
      </c>
      <c r="AU30" s="4">
        <f t="shared" si="14"/>
        <v>3</v>
      </c>
      <c r="AV30" s="9" t="str">
        <f t="shared" si="15"/>
        <v>FAIL</v>
      </c>
      <c r="AW30" s="4">
        <v>0</v>
      </c>
      <c r="AX30" s="4">
        <v>0</v>
      </c>
      <c r="AY30" s="4">
        <f t="shared" si="16"/>
        <v>0</v>
      </c>
      <c r="AZ30" s="9" t="str">
        <f t="shared" si="17"/>
        <v>PASS</v>
      </c>
      <c r="BA30" s="4">
        <v>5</v>
      </c>
      <c r="BB30" s="9" t="str">
        <f t="shared" si="18"/>
        <v>FAIL</v>
      </c>
      <c r="BC30" s="4">
        <v>95</v>
      </c>
      <c r="BD30" s="9" t="str">
        <f t="shared" si="19"/>
        <v>PASS</v>
      </c>
      <c r="BE30" s="9" t="str">
        <f t="shared" si="20"/>
        <v>FAIL</v>
      </c>
      <c r="BF30" s="55">
        <v>0</v>
      </c>
      <c r="BG30" s="9" t="str">
        <f t="shared" si="21"/>
        <v>PASS</v>
      </c>
      <c r="BH30" s="4">
        <v>0</v>
      </c>
      <c r="BI30" s="9" t="str">
        <f t="shared" si="22"/>
        <v>PASS</v>
      </c>
      <c r="BJ30" s="4">
        <v>0</v>
      </c>
      <c r="BK30" s="9" t="str">
        <f t="shared" si="23"/>
        <v>PASS</v>
      </c>
      <c r="BL30" s="9">
        <f t="shared" si="24"/>
        <v>3</v>
      </c>
      <c r="BM30" s="9" t="str">
        <f t="shared" si="25"/>
        <v>FAIL</v>
      </c>
      <c r="BN30" s="4">
        <v>0</v>
      </c>
      <c r="BO30" s="4">
        <v>0</v>
      </c>
      <c r="BP30" s="4">
        <v>0</v>
      </c>
      <c r="BQ30" s="4">
        <v>0</v>
      </c>
      <c r="BR30" s="4">
        <v>0</v>
      </c>
      <c r="BS30" s="4">
        <v>0</v>
      </c>
      <c r="BT30" s="4">
        <v>3</v>
      </c>
      <c r="BU30" s="4">
        <v>5</v>
      </c>
      <c r="BV30" s="4">
        <v>5</v>
      </c>
      <c r="BW30" s="4">
        <v>7</v>
      </c>
      <c r="BX30" s="4" t="s">
        <v>82</v>
      </c>
      <c r="BY30" s="4" t="s">
        <v>86</v>
      </c>
      <c r="BZ30" t="s">
        <v>224</v>
      </c>
    </row>
    <row r="31" spans="1:78" x14ac:dyDescent="0.35">
      <c r="A31" s="9">
        <v>23</v>
      </c>
      <c r="B31" s="4" t="s">
        <v>146</v>
      </c>
      <c r="C31" s="4">
        <v>62</v>
      </c>
      <c r="D31" s="24">
        <v>-3.9527145431983</v>
      </c>
      <c r="E31" s="24">
        <v>50.455181658667698</v>
      </c>
      <c r="F31" s="4">
        <v>6</v>
      </c>
      <c r="G31" s="9" t="str">
        <f t="shared" si="0"/>
        <v>YES</v>
      </c>
      <c r="H31" s="4">
        <v>10</v>
      </c>
      <c r="I31" s="9" t="str">
        <f t="shared" si="1"/>
        <v>FAIL</v>
      </c>
      <c r="J31" s="4">
        <v>0</v>
      </c>
      <c r="K31" s="9" t="str">
        <f t="shared" si="2"/>
        <v>PASS</v>
      </c>
      <c r="L31" s="4">
        <v>0</v>
      </c>
      <c r="M31" s="9" t="str">
        <f t="shared" si="3"/>
        <v>PASS</v>
      </c>
      <c r="N31" s="4">
        <v>5</v>
      </c>
      <c r="O31" s="9" t="str">
        <f t="shared" si="4"/>
        <v>PASS</v>
      </c>
      <c r="P31" s="4">
        <f t="shared" si="5"/>
        <v>5</v>
      </c>
      <c r="Q31" s="9" t="str">
        <f t="shared" si="6"/>
        <v>PASS</v>
      </c>
      <c r="R31" s="4">
        <v>0</v>
      </c>
      <c r="S31" s="9" t="str">
        <f t="shared" si="7"/>
        <v>PASS</v>
      </c>
      <c r="T31" s="4">
        <v>0</v>
      </c>
      <c r="U31" s="9" t="str">
        <f t="shared" si="8"/>
        <v>PASS</v>
      </c>
      <c r="V31" s="4">
        <v>0</v>
      </c>
      <c r="W31" s="4">
        <v>0</v>
      </c>
      <c r="X31" s="4">
        <f t="shared" si="9"/>
        <v>0</v>
      </c>
      <c r="Y31" s="9" t="str">
        <f t="shared" si="10"/>
        <v>PASS</v>
      </c>
      <c r="Z31" s="4">
        <v>0</v>
      </c>
      <c r="AA31" s="4">
        <v>0</v>
      </c>
      <c r="AB31" s="4">
        <v>0</v>
      </c>
      <c r="AC31" s="4">
        <v>0</v>
      </c>
      <c r="AE31" s="4">
        <v>0</v>
      </c>
      <c r="AF31" s="4">
        <v>0</v>
      </c>
      <c r="AG31" s="4">
        <v>0</v>
      </c>
      <c r="AH31" s="4">
        <f t="shared" si="11"/>
        <v>0</v>
      </c>
      <c r="AI31" s="9" t="str">
        <f t="shared" si="12"/>
        <v>PASS</v>
      </c>
      <c r="AJ31" s="4">
        <v>2</v>
      </c>
      <c r="AK31" s="9" t="str">
        <f t="shared" si="13"/>
        <v>FAIL</v>
      </c>
      <c r="AL31" s="4">
        <v>10</v>
      </c>
      <c r="AM31" s="4">
        <v>0</v>
      </c>
      <c r="AN31" s="4">
        <v>0</v>
      </c>
      <c r="AO31" s="4">
        <v>0</v>
      </c>
      <c r="AP31" s="4">
        <v>35</v>
      </c>
      <c r="AQ31" s="4">
        <v>40</v>
      </c>
      <c r="AS31" s="4">
        <v>0</v>
      </c>
      <c r="AT31" s="4">
        <v>0</v>
      </c>
      <c r="AU31" s="4">
        <f t="shared" si="14"/>
        <v>3</v>
      </c>
      <c r="AV31" s="9" t="str">
        <f t="shared" si="15"/>
        <v>FAIL</v>
      </c>
      <c r="AW31" s="4">
        <v>0</v>
      </c>
      <c r="AX31" s="4">
        <v>2</v>
      </c>
      <c r="AY31" s="4">
        <f t="shared" si="16"/>
        <v>2</v>
      </c>
      <c r="AZ31" s="9" t="str">
        <f t="shared" si="17"/>
        <v>PASS</v>
      </c>
      <c r="BA31" s="4">
        <v>8</v>
      </c>
      <c r="BB31" s="9" t="str">
        <f t="shared" si="18"/>
        <v>FAIL</v>
      </c>
      <c r="BC31" s="4">
        <v>5</v>
      </c>
      <c r="BD31" s="9" t="str">
        <f t="shared" si="19"/>
        <v>FAIL</v>
      </c>
      <c r="BE31" s="9" t="str">
        <f t="shared" si="20"/>
        <v>FAIL</v>
      </c>
      <c r="BF31" s="55">
        <v>6</v>
      </c>
      <c r="BG31" s="9" t="str">
        <f t="shared" si="21"/>
        <v>PASS</v>
      </c>
      <c r="BH31" s="4">
        <v>2</v>
      </c>
      <c r="BI31" s="9" t="str">
        <f t="shared" si="22"/>
        <v>PASS</v>
      </c>
      <c r="BJ31" s="4">
        <v>1</v>
      </c>
      <c r="BK31" s="9" t="str">
        <f t="shared" si="23"/>
        <v>PASS</v>
      </c>
      <c r="BL31" s="9">
        <f t="shared" si="24"/>
        <v>6</v>
      </c>
      <c r="BM31" s="9" t="str">
        <f t="shared" si="25"/>
        <v>FAIL</v>
      </c>
      <c r="BN31" s="4">
        <v>0</v>
      </c>
      <c r="BO31" s="4">
        <v>0</v>
      </c>
      <c r="BP31" s="4">
        <v>0</v>
      </c>
      <c r="BQ31" s="4">
        <v>0</v>
      </c>
      <c r="BR31" s="4">
        <v>0</v>
      </c>
      <c r="BS31" s="4">
        <v>0</v>
      </c>
      <c r="BT31" s="4">
        <v>5</v>
      </c>
      <c r="BU31" s="4">
        <v>4</v>
      </c>
      <c r="BV31" s="4">
        <v>4</v>
      </c>
      <c r="BW31" s="4">
        <v>7</v>
      </c>
      <c r="BX31" s="4" t="s">
        <v>86</v>
      </c>
      <c r="BY31" s="4" t="s">
        <v>86</v>
      </c>
      <c r="BZ31" t="s">
        <v>147</v>
      </c>
    </row>
    <row r="32" spans="1:78" x14ac:dyDescent="0.35">
      <c r="A32" s="9">
        <v>52</v>
      </c>
      <c r="B32" s="4" t="s">
        <v>231</v>
      </c>
      <c r="C32" s="4">
        <v>62</v>
      </c>
      <c r="D32" s="24">
        <v>-3.9185815160624098</v>
      </c>
      <c r="E32" s="24">
        <v>50.450481762885403</v>
      </c>
      <c r="F32" s="4">
        <v>14</v>
      </c>
      <c r="G32" s="9" t="str">
        <f t="shared" si="0"/>
        <v>YES</v>
      </c>
      <c r="H32" s="4">
        <v>50</v>
      </c>
      <c r="I32" s="9" t="str">
        <f t="shared" si="1"/>
        <v>PASS</v>
      </c>
      <c r="J32" s="4">
        <v>0</v>
      </c>
      <c r="K32" s="9" t="str">
        <f t="shared" si="2"/>
        <v>PASS</v>
      </c>
      <c r="L32" s="4">
        <v>40</v>
      </c>
      <c r="M32" s="9" t="str">
        <f t="shared" si="3"/>
        <v>FAIL</v>
      </c>
      <c r="N32" s="4">
        <v>0</v>
      </c>
      <c r="O32" s="9" t="str">
        <f t="shared" si="4"/>
        <v>PASS</v>
      </c>
      <c r="P32" s="4">
        <f t="shared" si="5"/>
        <v>40</v>
      </c>
      <c r="Q32" s="9" t="str">
        <f t="shared" si="6"/>
        <v>FAIL</v>
      </c>
      <c r="R32" s="4">
        <v>0</v>
      </c>
      <c r="S32" s="9" t="str">
        <f t="shared" si="7"/>
        <v>PASS</v>
      </c>
      <c r="T32" s="4">
        <v>0</v>
      </c>
      <c r="U32" s="9" t="str">
        <f t="shared" si="8"/>
        <v>PASS</v>
      </c>
      <c r="V32" s="4">
        <v>0</v>
      </c>
      <c r="W32" s="4">
        <v>0</v>
      </c>
      <c r="X32" s="4">
        <f t="shared" si="9"/>
        <v>0</v>
      </c>
      <c r="Y32" s="9" t="str">
        <f t="shared" si="10"/>
        <v>PASS</v>
      </c>
      <c r="Z32" s="4">
        <v>0</v>
      </c>
      <c r="AA32" s="4">
        <v>0</v>
      </c>
      <c r="AB32" s="4">
        <v>0</v>
      </c>
      <c r="AC32" s="4">
        <v>0</v>
      </c>
      <c r="AE32" s="4">
        <v>0</v>
      </c>
      <c r="AF32" s="4">
        <v>0</v>
      </c>
      <c r="AG32" s="4">
        <v>0</v>
      </c>
      <c r="AH32" s="4">
        <f t="shared" si="11"/>
        <v>0</v>
      </c>
      <c r="AI32" s="9" t="str">
        <f t="shared" si="12"/>
        <v>PASS</v>
      </c>
      <c r="AJ32" s="4">
        <v>30</v>
      </c>
      <c r="AK32" s="9" t="str">
        <f t="shared" si="13"/>
        <v>FAIL</v>
      </c>
      <c r="AL32" s="4">
        <v>20</v>
      </c>
      <c r="AM32" s="4">
        <v>0</v>
      </c>
      <c r="AN32" s="4">
        <v>0</v>
      </c>
      <c r="AO32" s="4">
        <v>0</v>
      </c>
      <c r="AP32" s="4">
        <v>5</v>
      </c>
      <c r="AQ32" s="4">
        <v>90</v>
      </c>
      <c r="AR32" s="4">
        <v>30</v>
      </c>
      <c r="AS32" s="4">
        <v>0</v>
      </c>
      <c r="AT32" s="4">
        <v>0</v>
      </c>
      <c r="AU32" s="4">
        <f t="shared" si="14"/>
        <v>4</v>
      </c>
      <c r="AV32" s="9" t="str">
        <f t="shared" si="15"/>
        <v>PASS</v>
      </c>
      <c r="AW32" s="4">
        <v>0</v>
      </c>
      <c r="AX32" s="4">
        <v>15</v>
      </c>
      <c r="AY32" s="4">
        <f t="shared" si="16"/>
        <v>15</v>
      </c>
      <c r="AZ32" s="9" t="str">
        <f t="shared" si="17"/>
        <v>PASS</v>
      </c>
      <c r="BA32" s="4">
        <v>40</v>
      </c>
      <c r="BB32" s="9" t="str">
        <f t="shared" si="18"/>
        <v>PASS</v>
      </c>
      <c r="BC32" s="4">
        <v>60</v>
      </c>
      <c r="BD32" s="9" t="str">
        <f t="shared" si="19"/>
        <v>PASS</v>
      </c>
      <c r="BE32" s="9" t="str">
        <f t="shared" si="20"/>
        <v>PASS</v>
      </c>
      <c r="BF32" s="55">
        <v>40</v>
      </c>
      <c r="BG32" s="9" t="str">
        <f t="shared" si="21"/>
        <v>FAIL</v>
      </c>
      <c r="BH32" s="4">
        <v>1</v>
      </c>
      <c r="BI32" s="9" t="str">
        <f t="shared" si="22"/>
        <v>PASS</v>
      </c>
      <c r="BJ32" s="4">
        <v>1</v>
      </c>
      <c r="BK32" s="9" t="str">
        <f t="shared" si="23"/>
        <v>PASS</v>
      </c>
      <c r="BL32" s="9">
        <f t="shared" si="24"/>
        <v>4</v>
      </c>
      <c r="BM32" s="9" t="str">
        <f t="shared" si="25"/>
        <v>FAIL</v>
      </c>
      <c r="BN32" s="4">
        <v>0</v>
      </c>
      <c r="BO32" s="4">
        <v>0</v>
      </c>
      <c r="BP32" s="4">
        <v>0</v>
      </c>
      <c r="BQ32" s="4">
        <v>0</v>
      </c>
      <c r="BR32" s="4">
        <v>0</v>
      </c>
      <c r="BS32" s="4">
        <v>0</v>
      </c>
      <c r="BT32" s="4">
        <v>4</v>
      </c>
      <c r="BU32" s="4">
        <v>4</v>
      </c>
      <c r="BV32" s="4">
        <v>5</v>
      </c>
      <c r="BW32" s="4">
        <v>4</v>
      </c>
      <c r="BX32" s="4" t="s">
        <v>86</v>
      </c>
      <c r="BY32" s="4" t="s">
        <v>86</v>
      </c>
      <c r="BZ32" t="s">
        <v>232</v>
      </c>
    </row>
    <row r="33" spans="1:78" x14ac:dyDescent="0.35">
      <c r="A33" s="9">
        <v>26</v>
      </c>
      <c r="B33" s="4" t="s">
        <v>155</v>
      </c>
      <c r="C33" s="4">
        <v>62</v>
      </c>
      <c r="D33" s="24">
        <v>-3.9678443995064399</v>
      </c>
      <c r="E33" s="24">
        <v>50.449547260514898</v>
      </c>
      <c r="F33" s="4">
        <v>10</v>
      </c>
      <c r="G33" s="9" t="str">
        <f t="shared" si="0"/>
        <v>YES</v>
      </c>
      <c r="H33" s="4">
        <v>1</v>
      </c>
      <c r="I33" s="9" t="str">
        <f t="shared" si="1"/>
        <v>FAIL</v>
      </c>
      <c r="J33" s="4">
        <v>0</v>
      </c>
      <c r="K33" s="9" t="str">
        <f t="shared" si="2"/>
        <v>PASS</v>
      </c>
      <c r="L33" s="4">
        <v>0</v>
      </c>
      <c r="M33" s="9" t="str">
        <f t="shared" si="3"/>
        <v>PASS</v>
      </c>
      <c r="N33" s="4">
        <v>10</v>
      </c>
      <c r="O33" s="9" t="str">
        <f t="shared" si="4"/>
        <v>FAIL</v>
      </c>
      <c r="P33" s="4">
        <f t="shared" si="5"/>
        <v>10</v>
      </c>
      <c r="Q33" s="9" t="str">
        <f t="shared" si="6"/>
        <v>FAIL</v>
      </c>
      <c r="R33" s="4">
        <v>0</v>
      </c>
      <c r="S33" s="9" t="str">
        <f t="shared" si="7"/>
        <v>PASS</v>
      </c>
      <c r="T33" s="4">
        <v>0</v>
      </c>
      <c r="U33" s="9" t="str">
        <f t="shared" si="8"/>
        <v>PASS</v>
      </c>
      <c r="V33" s="4">
        <v>0</v>
      </c>
      <c r="W33" s="4">
        <v>0</v>
      </c>
      <c r="X33" s="4">
        <f t="shared" si="9"/>
        <v>0</v>
      </c>
      <c r="Y33" s="9" t="str">
        <f t="shared" si="10"/>
        <v>PASS</v>
      </c>
      <c r="Z33" s="4">
        <v>0</v>
      </c>
      <c r="AA33" s="4">
        <v>0</v>
      </c>
      <c r="AB33" s="4">
        <v>0</v>
      </c>
      <c r="AC33" s="4">
        <v>0</v>
      </c>
      <c r="AE33" s="4">
        <v>0</v>
      </c>
      <c r="AF33" s="4">
        <v>0</v>
      </c>
      <c r="AG33" s="4">
        <v>0</v>
      </c>
      <c r="AH33" s="4">
        <f t="shared" si="11"/>
        <v>0</v>
      </c>
      <c r="AI33" s="9" t="str">
        <f t="shared" si="12"/>
        <v>PASS</v>
      </c>
      <c r="AJ33" s="4">
        <v>0</v>
      </c>
      <c r="AK33" s="9" t="str">
        <f t="shared" si="13"/>
        <v>PASS</v>
      </c>
      <c r="AL33" s="4">
        <v>1</v>
      </c>
      <c r="AM33" s="4">
        <v>1</v>
      </c>
      <c r="AN33" s="4">
        <v>0</v>
      </c>
      <c r="AO33" s="4">
        <v>0</v>
      </c>
      <c r="AP33" s="4">
        <v>80</v>
      </c>
      <c r="AQ33" s="4">
        <v>4</v>
      </c>
      <c r="AR33" s="4">
        <v>0</v>
      </c>
      <c r="AS33" s="4">
        <v>0</v>
      </c>
      <c r="AT33" s="4">
        <v>0</v>
      </c>
      <c r="AU33" s="4">
        <f t="shared" si="14"/>
        <v>4</v>
      </c>
      <c r="AV33" s="9" t="str">
        <f t="shared" si="15"/>
        <v>PASS</v>
      </c>
      <c r="AW33" s="4">
        <v>0</v>
      </c>
      <c r="AX33" s="4">
        <v>0</v>
      </c>
      <c r="AY33" s="4">
        <f t="shared" si="16"/>
        <v>0</v>
      </c>
      <c r="AZ33" s="9" t="str">
        <f t="shared" si="17"/>
        <v>PASS</v>
      </c>
      <c r="BA33" s="4">
        <v>18</v>
      </c>
      <c r="BB33" s="9" t="str">
        <f t="shared" si="18"/>
        <v>FAIL</v>
      </c>
      <c r="BC33" s="4">
        <v>15</v>
      </c>
      <c r="BD33" s="9" t="str">
        <f t="shared" si="19"/>
        <v>FAIL</v>
      </c>
      <c r="BE33" s="9" t="str">
        <f t="shared" si="20"/>
        <v>FAIL</v>
      </c>
      <c r="BF33" s="55">
        <v>8</v>
      </c>
      <c r="BG33" s="9" t="str">
        <f t="shared" si="21"/>
        <v>PASS</v>
      </c>
      <c r="BH33" s="4">
        <v>0</v>
      </c>
      <c r="BI33" s="9" t="str">
        <f t="shared" si="22"/>
        <v>PASS</v>
      </c>
      <c r="BJ33" s="4">
        <v>1</v>
      </c>
      <c r="BK33" s="9" t="str">
        <f t="shared" si="23"/>
        <v>PASS</v>
      </c>
      <c r="BL33" s="9">
        <f t="shared" si="24"/>
        <v>6</v>
      </c>
      <c r="BM33" s="9" t="str">
        <f t="shared" si="25"/>
        <v>FAIL</v>
      </c>
      <c r="BN33" s="4">
        <v>0</v>
      </c>
      <c r="BO33" s="4">
        <v>0</v>
      </c>
      <c r="BP33" s="4">
        <v>0</v>
      </c>
      <c r="BQ33" s="4">
        <v>0</v>
      </c>
      <c r="BR33" s="4">
        <v>0</v>
      </c>
      <c r="BS33" s="4">
        <v>0</v>
      </c>
      <c r="BT33" s="4">
        <v>6</v>
      </c>
      <c r="BU33" s="4">
        <v>25</v>
      </c>
      <c r="BV33" s="4">
        <v>5</v>
      </c>
      <c r="BW33" s="4">
        <v>20</v>
      </c>
      <c r="BX33" s="4" t="s">
        <v>86</v>
      </c>
      <c r="BY33" s="4" t="s">
        <v>86</v>
      </c>
      <c r="BZ33" t="s">
        <v>156</v>
      </c>
    </row>
    <row r="34" spans="1:78" x14ac:dyDescent="0.35">
      <c r="A34" s="9">
        <v>54</v>
      </c>
      <c r="B34" s="4" t="s">
        <v>237</v>
      </c>
      <c r="C34" s="4">
        <v>62</v>
      </c>
      <c r="D34" s="24">
        <v>-3.91340727392478</v>
      </c>
      <c r="E34" s="24">
        <v>50.440763606146298</v>
      </c>
      <c r="F34" s="4">
        <v>6</v>
      </c>
      <c r="G34" s="9" t="str">
        <f t="shared" si="0"/>
        <v>YES</v>
      </c>
      <c r="H34" s="4">
        <v>3</v>
      </c>
      <c r="I34" s="9" t="str">
        <f t="shared" si="1"/>
        <v>FAIL</v>
      </c>
      <c r="J34" s="4">
        <v>0</v>
      </c>
      <c r="K34" s="9" t="str">
        <f t="shared" si="2"/>
        <v>PASS</v>
      </c>
      <c r="L34" s="4">
        <v>70</v>
      </c>
      <c r="M34" s="9" t="str">
        <f t="shared" si="3"/>
        <v>FAIL</v>
      </c>
      <c r="N34" s="4">
        <v>1</v>
      </c>
      <c r="O34" s="9" t="str">
        <f t="shared" si="4"/>
        <v>PASS</v>
      </c>
      <c r="P34" s="4">
        <f t="shared" si="5"/>
        <v>71</v>
      </c>
      <c r="Q34" s="9" t="str">
        <f t="shared" si="6"/>
        <v>FAIL</v>
      </c>
      <c r="R34" s="4">
        <v>0</v>
      </c>
      <c r="S34" s="9" t="str">
        <f t="shared" si="7"/>
        <v>PASS</v>
      </c>
      <c r="T34" s="4">
        <v>0</v>
      </c>
      <c r="U34" s="9" t="str">
        <f t="shared" si="8"/>
        <v>PASS</v>
      </c>
      <c r="V34" s="4">
        <v>0</v>
      </c>
      <c r="W34" s="4">
        <v>0</v>
      </c>
      <c r="X34" s="4">
        <f t="shared" si="9"/>
        <v>0</v>
      </c>
      <c r="Y34" s="9" t="str">
        <f t="shared" si="10"/>
        <v>PASS</v>
      </c>
      <c r="Z34" s="4">
        <v>0</v>
      </c>
      <c r="AA34" s="4">
        <v>0</v>
      </c>
      <c r="AB34" s="4">
        <v>0</v>
      </c>
      <c r="AC34" s="4">
        <v>0</v>
      </c>
      <c r="AE34" s="4">
        <v>0</v>
      </c>
      <c r="AF34" s="4">
        <v>0</v>
      </c>
      <c r="AG34" s="4">
        <v>0</v>
      </c>
      <c r="AH34" s="4">
        <f t="shared" si="11"/>
        <v>0</v>
      </c>
      <c r="AI34" s="9" t="str">
        <f t="shared" si="12"/>
        <v>PASS</v>
      </c>
      <c r="AJ34" s="4">
        <v>70</v>
      </c>
      <c r="AK34" s="9" t="str">
        <f t="shared" si="13"/>
        <v>FAIL</v>
      </c>
      <c r="AL34" s="4">
        <v>0</v>
      </c>
      <c r="AM34" s="4">
        <v>0</v>
      </c>
      <c r="AN34" s="4">
        <v>0</v>
      </c>
      <c r="AO34" s="4">
        <v>0</v>
      </c>
      <c r="AP34" s="4">
        <v>3</v>
      </c>
      <c r="AQ34" s="4">
        <v>87</v>
      </c>
      <c r="AR34" s="4">
        <v>40</v>
      </c>
      <c r="AS34" s="4">
        <v>0</v>
      </c>
      <c r="AT34" s="4">
        <v>0</v>
      </c>
      <c r="AU34" s="4">
        <f t="shared" si="14"/>
        <v>3</v>
      </c>
      <c r="AV34" s="9" t="str">
        <f t="shared" si="15"/>
        <v>FAIL</v>
      </c>
      <c r="AW34" s="4">
        <v>0</v>
      </c>
      <c r="AX34" s="4">
        <v>15</v>
      </c>
      <c r="AY34" s="4">
        <f t="shared" si="16"/>
        <v>15</v>
      </c>
      <c r="AZ34" s="9" t="str">
        <f t="shared" si="17"/>
        <v>PASS</v>
      </c>
      <c r="BA34" s="4">
        <v>0</v>
      </c>
      <c r="BB34" s="9" t="str">
        <f t="shared" si="18"/>
        <v>FAIL</v>
      </c>
      <c r="BC34" s="4">
        <v>95</v>
      </c>
      <c r="BD34" s="9" t="str">
        <f t="shared" si="19"/>
        <v>PASS</v>
      </c>
      <c r="BE34" s="9" t="str">
        <f t="shared" si="20"/>
        <v>FAIL</v>
      </c>
      <c r="BF34" s="55">
        <v>70</v>
      </c>
      <c r="BG34" s="9" t="str">
        <f t="shared" si="21"/>
        <v>FAIL</v>
      </c>
      <c r="BH34" s="4">
        <v>0</v>
      </c>
      <c r="BI34" s="9" t="str">
        <f t="shared" si="22"/>
        <v>PASS</v>
      </c>
      <c r="BJ34" s="4">
        <v>0</v>
      </c>
      <c r="BK34" s="9" t="str">
        <f t="shared" si="23"/>
        <v>PASS</v>
      </c>
      <c r="BL34" s="9">
        <f t="shared" si="24"/>
        <v>8</v>
      </c>
      <c r="BM34" s="9" t="str">
        <f t="shared" si="25"/>
        <v>FAIL</v>
      </c>
      <c r="BN34" s="4">
        <v>0</v>
      </c>
      <c r="BO34" s="4">
        <v>0</v>
      </c>
      <c r="BP34" s="4">
        <v>0</v>
      </c>
      <c r="BQ34" s="4">
        <v>0</v>
      </c>
      <c r="BR34" s="4">
        <v>0</v>
      </c>
      <c r="BS34" s="4">
        <v>0</v>
      </c>
      <c r="BT34" s="4">
        <v>3</v>
      </c>
      <c r="BU34" s="4">
        <v>5</v>
      </c>
      <c r="BV34" s="4">
        <v>5</v>
      </c>
      <c r="BW34" s="4">
        <v>5</v>
      </c>
      <c r="BX34" s="4" t="s">
        <v>86</v>
      </c>
      <c r="BY34" s="4" t="s">
        <v>86</v>
      </c>
      <c r="BZ34" t="s">
        <v>238</v>
      </c>
    </row>
    <row r="35" spans="1:78" x14ac:dyDescent="0.35">
      <c r="A35" s="9">
        <v>51</v>
      </c>
      <c r="B35" s="4" t="s">
        <v>228</v>
      </c>
      <c r="C35" s="4">
        <v>62</v>
      </c>
      <c r="D35" s="24">
        <v>-3.9349719207165998</v>
      </c>
      <c r="E35" s="24">
        <v>50.438144182391099</v>
      </c>
      <c r="F35" s="4">
        <v>6</v>
      </c>
      <c r="G35" s="9" t="str">
        <f t="shared" si="0"/>
        <v>YES</v>
      </c>
      <c r="H35" s="4">
        <v>30</v>
      </c>
      <c r="I35" s="9" t="str">
        <f t="shared" si="1"/>
        <v>PASS</v>
      </c>
      <c r="J35" s="4">
        <v>0</v>
      </c>
      <c r="K35" s="9" t="str">
        <f t="shared" si="2"/>
        <v>PASS</v>
      </c>
      <c r="L35" s="4">
        <v>0</v>
      </c>
      <c r="M35" s="9" t="str">
        <f t="shared" si="3"/>
        <v>PASS</v>
      </c>
      <c r="N35" s="4">
        <v>0</v>
      </c>
      <c r="O35" s="9" t="str">
        <f t="shared" si="4"/>
        <v>PASS</v>
      </c>
      <c r="P35" s="4">
        <f t="shared" si="5"/>
        <v>0</v>
      </c>
      <c r="Q35" s="9" t="str">
        <f t="shared" si="6"/>
        <v>PASS</v>
      </c>
      <c r="R35" s="4">
        <v>0</v>
      </c>
      <c r="S35" s="9" t="str">
        <f t="shared" si="7"/>
        <v>PASS</v>
      </c>
      <c r="T35" s="4">
        <v>0</v>
      </c>
      <c r="U35" s="9" t="str">
        <f t="shared" si="8"/>
        <v>PASS</v>
      </c>
      <c r="V35" s="4">
        <v>0</v>
      </c>
      <c r="W35" s="4">
        <v>0</v>
      </c>
      <c r="X35" s="4">
        <f t="shared" si="9"/>
        <v>0</v>
      </c>
      <c r="Y35" s="9" t="str">
        <f t="shared" si="10"/>
        <v>PASS</v>
      </c>
      <c r="Z35" s="4">
        <v>0</v>
      </c>
      <c r="AA35" s="4">
        <v>0</v>
      </c>
      <c r="AB35" s="4">
        <v>0</v>
      </c>
      <c r="AC35" s="4">
        <v>0</v>
      </c>
      <c r="AE35" s="4">
        <v>0</v>
      </c>
      <c r="AF35" s="4">
        <v>0</v>
      </c>
      <c r="AG35" s="4">
        <v>0</v>
      </c>
      <c r="AH35" s="4">
        <f t="shared" si="11"/>
        <v>0</v>
      </c>
      <c r="AI35" s="9" t="str">
        <f t="shared" si="12"/>
        <v>PASS</v>
      </c>
      <c r="AJ35" s="4">
        <v>0</v>
      </c>
      <c r="AK35" s="9" t="str">
        <f t="shared" si="13"/>
        <v>PASS</v>
      </c>
      <c r="AL35" s="4">
        <v>30</v>
      </c>
      <c r="AM35" s="4">
        <v>0</v>
      </c>
      <c r="AN35" s="4">
        <v>0</v>
      </c>
      <c r="AO35" s="4">
        <v>0</v>
      </c>
      <c r="AP35" s="4">
        <v>0</v>
      </c>
      <c r="AQ35" s="4">
        <v>80</v>
      </c>
      <c r="AR35" s="4">
        <v>0</v>
      </c>
      <c r="AS35" s="4">
        <v>0</v>
      </c>
      <c r="AT35" s="4">
        <v>0</v>
      </c>
      <c r="AU35" s="4">
        <f t="shared" si="14"/>
        <v>2</v>
      </c>
      <c r="AV35" s="9" t="str">
        <f t="shared" si="15"/>
        <v>FAIL</v>
      </c>
      <c r="AW35" s="4">
        <v>0</v>
      </c>
      <c r="AX35" s="4">
        <v>50</v>
      </c>
      <c r="AY35" s="4">
        <f t="shared" si="16"/>
        <v>50</v>
      </c>
      <c r="AZ35" s="9" t="str">
        <f t="shared" si="17"/>
        <v>FAIL</v>
      </c>
      <c r="BA35" s="4">
        <v>5</v>
      </c>
      <c r="BB35" s="9" t="str">
        <f t="shared" si="18"/>
        <v>FAIL</v>
      </c>
      <c r="BC35" s="4">
        <v>95</v>
      </c>
      <c r="BD35" s="9" t="str">
        <f t="shared" si="19"/>
        <v>PASS</v>
      </c>
      <c r="BE35" s="9" t="str">
        <f t="shared" si="20"/>
        <v>FAIL</v>
      </c>
      <c r="BF35" s="55">
        <v>3</v>
      </c>
      <c r="BG35" s="9" t="str">
        <f t="shared" si="21"/>
        <v>PASS</v>
      </c>
      <c r="BH35" s="4">
        <v>2</v>
      </c>
      <c r="BI35" s="9" t="str">
        <f t="shared" si="22"/>
        <v>PASS</v>
      </c>
      <c r="BJ35" s="4">
        <v>2</v>
      </c>
      <c r="BK35" s="9" t="str">
        <f t="shared" si="23"/>
        <v>PASS</v>
      </c>
      <c r="BL35" s="9">
        <f t="shared" si="24"/>
        <v>4</v>
      </c>
      <c r="BM35" s="9" t="str">
        <f t="shared" si="25"/>
        <v>FAIL</v>
      </c>
      <c r="BN35" s="4">
        <v>0</v>
      </c>
      <c r="BO35" s="4">
        <v>0</v>
      </c>
      <c r="BP35" s="4">
        <v>0</v>
      </c>
      <c r="BQ35" s="4">
        <v>0</v>
      </c>
      <c r="BR35" s="4">
        <v>0</v>
      </c>
      <c r="BS35" s="4">
        <v>0</v>
      </c>
      <c r="BT35" s="4">
        <v>4</v>
      </c>
      <c r="BU35" s="4">
        <v>3</v>
      </c>
      <c r="BV35" s="4">
        <v>3</v>
      </c>
      <c r="BW35" s="4">
        <v>3</v>
      </c>
      <c r="BX35" s="4" t="s">
        <v>86</v>
      </c>
      <c r="BY35" s="4" t="s">
        <v>86</v>
      </c>
      <c r="BZ35" t="s">
        <v>229</v>
      </c>
    </row>
    <row r="36" spans="1:78" x14ac:dyDescent="0.35">
      <c r="A36" s="9">
        <v>24</v>
      </c>
      <c r="B36" s="4" t="s">
        <v>149</v>
      </c>
      <c r="C36" s="4">
        <v>62</v>
      </c>
      <c r="D36" s="24">
        <v>-3.9562801568852701</v>
      </c>
      <c r="E36" s="24">
        <v>50.466593265578098</v>
      </c>
      <c r="F36" s="4">
        <v>28</v>
      </c>
      <c r="G36" s="9" t="str">
        <f t="shared" ref="G36:G57" si="26">IF(F36&gt;30, "NO", "YES")</f>
        <v>YES</v>
      </c>
      <c r="H36" s="4">
        <v>1</v>
      </c>
      <c r="I36" s="9" t="str">
        <f t="shared" ref="I36:I57" si="27">IF(H36&gt;10,"PASS","FAIL")</f>
        <v>FAIL</v>
      </c>
      <c r="J36" s="4">
        <v>0</v>
      </c>
      <c r="K36" s="9" t="str">
        <f t="shared" ref="K36:K57" si="28">IF(J36&lt;1,"PASS","FAIL")</f>
        <v>PASS</v>
      </c>
      <c r="L36" s="4">
        <v>0</v>
      </c>
      <c r="M36" s="9" t="str">
        <f t="shared" ref="M36:M57" si="29">IF(L36&lt;10,"PASS","FAIL")</f>
        <v>PASS</v>
      </c>
      <c r="N36" s="4">
        <v>0</v>
      </c>
      <c r="O36" s="9" t="str">
        <f t="shared" ref="O36:O57" si="30">IF(N36&lt;10,"PASS","FAIL")</f>
        <v>PASS</v>
      </c>
      <c r="P36" s="4">
        <f t="shared" ref="P36:P57" si="31">L36+N36</f>
        <v>0</v>
      </c>
      <c r="Q36" s="9" t="str">
        <f t="shared" ref="Q36:Q57" si="32">IF(P36&lt;10,"PASS","FAIL")</f>
        <v>PASS</v>
      </c>
      <c r="R36" s="4">
        <v>0</v>
      </c>
      <c r="S36" s="9" t="str">
        <f t="shared" ref="S36:S57" si="33">IF(R36&lt;10,"PASS","FAIL")</f>
        <v>PASS</v>
      </c>
      <c r="T36" s="4">
        <v>0</v>
      </c>
      <c r="U36" s="9" t="str">
        <f t="shared" ref="U36:U57" si="34">IF(T36&lt;10,"PASS","FAIL")</f>
        <v>PASS</v>
      </c>
      <c r="V36" s="4">
        <v>0</v>
      </c>
      <c r="W36" s="4">
        <v>0</v>
      </c>
      <c r="X36" s="4">
        <f t="shared" ref="X36:X57" si="35">SUM(V36:W36)</f>
        <v>0</v>
      </c>
      <c r="Y36" s="9" t="str">
        <f t="shared" ref="Y36:Y57" si="36">IF(X36&lt;25,"PASS","FAIL")</f>
        <v>PASS</v>
      </c>
      <c r="Z36" s="4">
        <v>0</v>
      </c>
      <c r="AA36" s="4">
        <v>0</v>
      </c>
      <c r="AB36" s="4">
        <v>0</v>
      </c>
      <c r="AC36" s="4">
        <v>0</v>
      </c>
      <c r="AE36" s="4">
        <v>0</v>
      </c>
      <c r="AF36" s="4">
        <v>0</v>
      </c>
      <c r="AG36" s="4">
        <v>0</v>
      </c>
      <c r="AH36" s="4">
        <f t="shared" ref="AH36:AH57" si="37">SUM(Z36:AG36)</f>
        <v>0</v>
      </c>
      <c r="AI36" s="9" t="str">
        <f t="shared" ref="AI36:AI57" si="38">IF(AH36&lt;1,"PASS","FAIL")</f>
        <v>PASS</v>
      </c>
      <c r="AJ36" s="4">
        <v>0</v>
      </c>
      <c r="AK36" s="9" t="str">
        <f t="shared" ref="AK36:AK57" si="39">IF(AJ36&lt;1,"PASS","FAIL")</f>
        <v>PASS</v>
      </c>
      <c r="AL36" s="4">
        <v>0</v>
      </c>
      <c r="AM36" s="4">
        <v>0</v>
      </c>
      <c r="AN36" s="4">
        <v>0</v>
      </c>
      <c r="AO36" s="4">
        <v>0</v>
      </c>
      <c r="AP36" s="4">
        <v>4</v>
      </c>
      <c r="AQ36" s="4">
        <v>0</v>
      </c>
      <c r="AR36" s="4">
        <v>0</v>
      </c>
      <c r="AS36" s="4">
        <v>0</v>
      </c>
      <c r="AT36" s="4">
        <v>0</v>
      </c>
      <c r="AU36" s="4">
        <f t="shared" ref="AU36:AU57" si="40">COUNTIF(AL36:AT36,"&gt;0")</f>
        <v>1</v>
      </c>
      <c r="AV36" s="9" t="str">
        <f t="shared" ref="AV36:AV57" si="41">IF(AU36&gt;=4,"PASS","FAIL")</f>
        <v>FAIL</v>
      </c>
      <c r="AW36" s="4">
        <v>0</v>
      </c>
      <c r="AX36" s="4">
        <v>0</v>
      </c>
      <c r="AY36" s="4">
        <f t="shared" ref="AY36:AY57" si="42">SUM(AW36:AX36)</f>
        <v>0</v>
      </c>
      <c r="AZ36" s="9" t="str">
        <f t="shared" ref="AZ36:AZ57" si="43">IF(AY36&lt;33,"PASS","FAIL")</f>
        <v>PASS</v>
      </c>
      <c r="BA36" s="12">
        <v>100</v>
      </c>
      <c r="BB36" s="9" t="str">
        <f t="shared" ref="BB36:BB57" si="44">IF(BA36&gt;=25,"PASS","FAIL")</f>
        <v>PASS</v>
      </c>
      <c r="BC36" s="12">
        <v>100</v>
      </c>
      <c r="BD36" s="9" t="str">
        <f t="shared" ref="BD36:BD57" si="45">IF(BC36&gt;=25,"PASS","FAIL")</f>
        <v>PASS</v>
      </c>
      <c r="BE36" s="9" t="str">
        <f t="shared" ref="BE36:BE57" si="46">IF(AND(BA36&gt;=25,BC36&gt;=25),"PASS","FAIL")</f>
        <v>PASS</v>
      </c>
      <c r="BF36" s="55">
        <v>100</v>
      </c>
      <c r="BG36" s="9" t="str">
        <f t="shared" ref="BG36:BG57" si="47">IF(BF36&lt;10,"PASS","FAIL")</f>
        <v>FAIL</v>
      </c>
      <c r="BH36" s="4">
        <v>0</v>
      </c>
      <c r="BI36" s="9" t="str">
        <f t="shared" ref="BI36:BI57" si="48">IF(BH36&lt;10,"PASS","FAIL")</f>
        <v>PASS</v>
      </c>
      <c r="BJ36" s="4">
        <v>1</v>
      </c>
      <c r="BK36" s="9" t="str">
        <f t="shared" ref="BK36:BK57" si="49">IF(BJ36&lt;10,"PASS","FAIL")</f>
        <v>PASS</v>
      </c>
      <c r="BL36" s="9">
        <f t="shared" ref="BL36:BL57" si="50">COUNTIF(H36:BK36,"FAIL")</f>
        <v>3</v>
      </c>
      <c r="BM36" s="9" t="str">
        <f t="shared" ref="BM36:BM57" si="51">IF(BL36&gt;0,"FAIL","PASS")</f>
        <v>FAIL</v>
      </c>
      <c r="BN36" s="4">
        <v>0</v>
      </c>
      <c r="BO36" s="4">
        <v>0</v>
      </c>
      <c r="BP36" s="4">
        <v>6</v>
      </c>
      <c r="BQ36" s="4">
        <v>0</v>
      </c>
      <c r="BR36" s="4">
        <v>6</v>
      </c>
      <c r="BS36" s="4">
        <v>0</v>
      </c>
      <c r="BT36" s="4">
        <v>20</v>
      </c>
      <c r="BU36" s="4">
        <v>20</v>
      </c>
      <c r="BV36" s="4">
        <v>20</v>
      </c>
      <c r="BW36" s="4">
        <v>0</v>
      </c>
      <c r="BX36" s="4" t="s">
        <v>86</v>
      </c>
      <c r="BY36" s="4" t="s">
        <v>86</v>
      </c>
      <c r="BZ36" t="s">
        <v>150</v>
      </c>
    </row>
    <row r="37" spans="1:78" x14ac:dyDescent="0.35">
      <c r="A37" s="9">
        <v>19</v>
      </c>
      <c r="B37" s="4" t="s">
        <v>134</v>
      </c>
      <c r="C37" s="4">
        <v>62</v>
      </c>
      <c r="D37" s="24">
        <v>-3.9622929736456598</v>
      </c>
      <c r="E37" s="24">
        <v>50.441284262941998</v>
      </c>
      <c r="F37" s="4">
        <v>4</v>
      </c>
      <c r="G37" s="9" t="str">
        <f t="shared" si="26"/>
        <v>YES</v>
      </c>
      <c r="H37" s="4">
        <v>19</v>
      </c>
      <c r="I37" s="9" t="str">
        <f t="shared" si="27"/>
        <v>PASS</v>
      </c>
      <c r="J37" s="4">
        <v>0</v>
      </c>
      <c r="K37" s="9" t="str">
        <f t="shared" si="28"/>
        <v>PASS</v>
      </c>
      <c r="L37" s="4">
        <v>45</v>
      </c>
      <c r="M37" s="9" t="str">
        <f t="shared" si="29"/>
        <v>FAIL</v>
      </c>
      <c r="N37" s="4">
        <v>3</v>
      </c>
      <c r="O37" s="9" t="str">
        <f t="shared" si="30"/>
        <v>PASS</v>
      </c>
      <c r="P37" s="4">
        <f t="shared" si="31"/>
        <v>48</v>
      </c>
      <c r="Q37" s="9" t="str">
        <f t="shared" si="32"/>
        <v>FAIL</v>
      </c>
      <c r="R37" s="4">
        <v>0</v>
      </c>
      <c r="S37" s="9" t="str">
        <f t="shared" si="33"/>
        <v>PASS</v>
      </c>
      <c r="T37" s="4">
        <v>0</v>
      </c>
      <c r="U37" s="9" t="str">
        <f t="shared" si="34"/>
        <v>PASS</v>
      </c>
      <c r="V37" s="4">
        <v>0</v>
      </c>
      <c r="W37" s="4">
        <v>0</v>
      </c>
      <c r="X37" s="4">
        <f t="shared" si="35"/>
        <v>0</v>
      </c>
      <c r="Y37" s="9" t="str">
        <f t="shared" si="36"/>
        <v>PASS</v>
      </c>
      <c r="Z37" s="4">
        <v>0</v>
      </c>
      <c r="AA37" s="4">
        <v>0</v>
      </c>
      <c r="AB37" s="4">
        <v>0</v>
      </c>
      <c r="AC37" s="4">
        <v>0</v>
      </c>
      <c r="AE37" s="4">
        <v>0</v>
      </c>
      <c r="AF37" s="4">
        <v>0</v>
      </c>
      <c r="AG37" s="4">
        <v>0</v>
      </c>
      <c r="AH37" s="4">
        <f t="shared" si="37"/>
        <v>0</v>
      </c>
      <c r="AI37" s="9" t="str">
        <f t="shared" si="38"/>
        <v>PASS</v>
      </c>
      <c r="AJ37" s="4">
        <v>7</v>
      </c>
      <c r="AK37" s="9" t="str">
        <f t="shared" si="39"/>
        <v>FAIL</v>
      </c>
      <c r="AL37" s="4">
        <v>15</v>
      </c>
      <c r="AM37" s="4">
        <v>1</v>
      </c>
      <c r="AN37" s="4">
        <v>3</v>
      </c>
      <c r="AO37" s="4">
        <v>0</v>
      </c>
      <c r="AP37" s="4">
        <v>4</v>
      </c>
      <c r="AQ37" s="4">
        <v>40</v>
      </c>
      <c r="AR37" s="4">
        <v>0</v>
      </c>
      <c r="AS37" s="4">
        <v>0</v>
      </c>
      <c r="AT37" s="4">
        <v>0</v>
      </c>
      <c r="AU37" s="4">
        <f t="shared" si="40"/>
        <v>5</v>
      </c>
      <c r="AV37" s="9" t="str">
        <f t="shared" si="41"/>
        <v>PASS</v>
      </c>
      <c r="AW37" s="4">
        <v>0</v>
      </c>
      <c r="AX37" s="4">
        <v>8</v>
      </c>
      <c r="AY37" s="4">
        <f t="shared" si="42"/>
        <v>8</v>
      </c>
      <c r="AZ37" s="9" t="str">
        <f t="shared" si="43"/>
        <v>PASS</v>
      </c>
      <c r="BA37" s="4">
        <v>4</v>
      </c>
      <c r="BB37" s="9" t="str">
        <f t="shared" si="44"/>
        <v>FAIL</v>
      </c>
      <c r="BC37" s="4">
        <v>0</v>
      </c>
      <c r="BD37" s="9" t="str">
        <f t="shared" si="45"/>
        <v>FAIL</v>
      </c>
      <c r="BE37" s="9" t="str">
        <f t="shared" si="46"/>
        <v>FAIL</v>
      </c>
      <c r="BF37" s="55">
        <v>6</v>
      </c>
      <c r="BG37" s="9" t="str">
        <f t="shared" si="47"/>
        <v>PASS</v>
      </c>
      <c r="BH37" s="4">
        <v>0</v>
      </c>
      <c r="BI37" s="9" t="str">
        <f t="shared" si="48"/>
        <v>PASS</v>
      </c>
      <c r="BJ37" s="4">
        <v>1</v>
      </c>
      <c r="BK37" s="9" t="str">
        <f t="shared" si="49"/>
        <v>PASS</v>
      </c>
      <c r="BL37" s="9">
        <f t="shared" si="50"/>
        <v>6</v>
      </c>
      <c r="BM37" s="9" t="str">
        <f t="shared" si="51"/>
        <v>FAIL</v>
      </c>
      <c r="BN37" s="4">
        <v>0</v>
      </c>
      <c r="BO37" s="4">
        <v>0</v>
      </c>
      <c r="BP37" s="4">
        <v>0</v>
      </c>
      <c r="BQ37" s="4">
        <v>0</v>
      </c>
      <c r="BR37" s="4">
        <v>0</v>
      </c>
      <c r="BS37" s="4">
        <v>0</v>
      </c>
      <c r="BT37" s="4">
        <v>5</v>
      </c>
      <c r="BU37" s="4">
        <v>5</v>
      </c>
      <c r="BV37" s="4">
        <v>3</v>
      </c>
      <c r="BW37" s="4">
        <v>4</v>
      </c>
      <c r="BX37" s="4" t="s">
        <v>86</v>
      </c>
      <c r="BY37" s="4" t="s">
        <v>86</v>
      </c>
      <c r="BZ37" t="s">
        <v>135</v>
      </c>
    </row>
    <row r="38" spans="1:78" x14ac:dyDescent="0.35">
      <c r="A38" s="9">
        <v>22</v>
      </c>
      <c r="B38" s="4" t="s">
        <v>143</v>
      </c>
      <c r="C38" s="4">
        <v>62</v>
      </c>
      <c r="D38" s="24">
        <v>-3.9584061529558001</v>
      </c>
      <c r="E38" s="24">
        <v>50.457030046644398</v>
      </c>
      <c r="F38" s="4">
        <v>12</v>
      </c>
      <c r="G38" s="9" t="str">
        <f t="shared" si="26"/>
        <v>YES</v>
      </c>
      <c r="H38" s="4">
        <v>1</v>
      </c>
      <c r="I38" s="9" t="str">
        <f t="shared" si="27"/>
        <v>FAIL</v>
      </c>
      <c r="J38" s="4">
        <v>0</v>
      </c>
      <c r="K38" s="9" t="str">
        <f t="shared" si="28"/>
        <v>PASS</v>
      </c>
      <c r="L38" s="4">
        <v>0</v>
      </c>
      <c r="M38" s="9" t="str">
        <f t="shared" si="29"/>
        <v>PASS</v>
      </c>
      <c r="N38" s="4">
        <v>0</v>
      </c>
      <c r="O38" s="9" t="str">
        <f t="shared" si="30"/>
        <v>PASS</v>
      </c>
      <c r="P38" s="4">
        <f t="shared" si="31"/>
        <v>0</v>
      </c>
      <c r="Q38" s="9" t="str">
        <f t="shared" si="32"/>
        <v>PASS</v>
      </c>
      <c r="R38" s="4">
        <v>0</v>
      </c>
      <c r="S38" s="9" t="str">
        <f t="shared" si="33"/>
        <v>PASS</v>
      </c>
      <c r="T38" s="4">
        <v>0</v>
      </c>
      <c r="U38" s="9" t="str">
        <f t="shared" si="34"/>
        <v>PASS</v>
      </c>
      <c r="V38" s="4">
        <v>0</v>
      </c>
      <c r="W38" s="4">
        <v>0</v>
      </c>
      <c r="X38" s="4">
        <f t="shared" si="35"/>
        <v>0</v>
      </c>
      <c r="Y38" s="9" t="str">
        <f t="shared" si="36"/>
        <v>PASS</v>
      </c>
      <c r="Z38" s="4">
        <v>0</v>
      </c>
      <c r="AA38" s="4">
        <v>0</v>
      </c>
      <c r="AB38" s="4">
        <v>0</v>
      </c>
      <c r="AC38" s="4">
        <v>0</v>
      </c>
      <c r="AE38" s="4">
        <v>0</v>
      </c>
      <c r="AF38" s="4">
        <v>0</v>
      </c>
      <c r="AG38" s="4">
        <v>0</v>
      </c>
      <c r="AH38" s="4">
        <f t="shared" si="37"/>
        <v>0</v>
      </c>
      <c r="AI38" s="9" t="str">
        <f t="shared" si="38"/>
        <v>PASS</v>
      </c>
      <c r="AJ38" s="4">
        <v>0</v>
      </c>
      <c r="AK38" s="9" t="str">
        <f t="shared" si="39"/>
        <v>PASS</v>
      </c>
      <c r="AL38" s="4">
        <v>0</v>
      </c>
      <c r="AM38" s="4">
        <v>0</v>
      </c>
      <c r="AN38" s="4">
        <v>0</v>
      </c>
      <c r="AO38" s="4">
        <v>0</v>
      </c>
      <c r="AP38" s="4">
        <v>65</v>
      </c>
      <c r="AQ38" s="4">
        <v>25</v>
      </c>
      <c r="AR38" s="4">
        <v>2</v>
      </c>
      <c r="AS38" s="4">
        <v>0</v>
      </c>
      <c r="AT38" s="4">
        <v>0</v>
      </c>
      <c r="AU38" s="4">
        <f t="shared" si="40"/>
        <v>3</v>
      </c>
      <c r="AV38" s="9" t="str">
        <f t="shared" si="41"/>
        <v>FAIL</v>
      </c>
      <c r="AW38" s="4">
        <v>0</v>
      </c>
      <c r="AX38" s="4">
        <v>0</v>
      </c>
      <c r="AY38" s="4">
        <f t="shared" si="42"/>
        <v>0</v>
      </c>
      <c r="AZ38" s="9" t="str">
        <f t="shared" si="43"/>
        <v>PASS</v>
      </c>
      <c r="BA38" s="4">
        <v>40</v>
      </c>
      <c r="BB38" s="9" t="str">
        <f t="shared" si="44"/>
        <v>PASS</v>
      </c>
      <c r="BC38" s="4">
        <v>8</v>
      </c>
      <c r="BD38" s="9" t="str">
        <f t="shared" si="45"/>
        <v>FAIL</v>
      </c>
      <c r="BE38" s="9" t="str">
        <f t="shared" si="46"/>
        <v>FAIL</v>
      </c>
      <c r="BF38" s="55">
        <v>6</v>
      </c>
      <c r="BG38" s="9" t="str">
        <f t="shared" si="47"/>
        <v>PASS</v>
      </c>
      <c r="BH38" s="4">
        <v>0</v>
      </c>
      <c r="BI38" s="9" t="str">
        <f t="shared" si="48"/>
        <v>PASS</v>
      </c>
      <c r="BJ38" s="4">
        <v>1</v>
      </c>
      <c r="BK38" s="9" t="str">
        <f t="shared" si="49"/>
        <v>PASS</v>
      </c>
      <c r="BL38" s="9">
        <f t="shared" si="50"/>
        <v>4</v>
      </c>
      <c r="BM38" s="9" t="str">
        <f t="shared" si="51"/>
        <v>FAIL</v>
      </c>
      <c r="BN38" s="4">
        <v>0</v>
      </c>
      <c r="BO38" s="4">
        <v>0</v>
      </c>
      <c r="BP38" s="4">
        <v>0</v>
      </c>
      <c r="BQ38" s="4">
        <v>0</v>
      </c>
      <c r="BR38" s="4">
        <v>0</v>
      </c>
      <c r="BS38" s="4">
        <v>0</v>
      </c>
      <c r="BT38" s="4">
        <v>7</v>
      </c>
      <c r="BU38" s="4">
        <v>8</v>
      </c>
      <c r="BV38" s="4">
        <v>7</v>
      </c>
      <c r="BW38" s="4">
        <v>6</v>
      </c>
      <c r="BX38" s="4" t="s">
        <v>86</v>
      </c>
      <c r="BY38" s="4" t="s">
        <v>86</v>
      </c>
      <c r="BZ38" t="s">
        <v>144</v>
      </c>
    </row>
    <row r="39" spans="1:78" x14ac:dyDescent="0.35">
      <c r="A39" s="9">
        <v>25</v>
      </c>
      <c r="B39" s="4" t="s">
        <v>152</v>
      </c>
      <c r="C39" s="4">
        <v>62</v>
      </c>
      <c r="D39" s="24">
        <v>-3.9752577886094702</v>
      </c>
      <c r="E39" s="24">
        <v>50.452724927167203</v>
      </c>
      <c r="F39" s="4">
        <v>4</v>
      </c>
      <c r="G39" s="9" t="str">
        <f t="shared" si="26"/>
        <v>YES</v>
      </c>
      <c r="H39" s="4">
        <v>6</v>
      </c>
      <c r="I39" s="9" t="str">
        <f t="shared" si="27"/>
        <v>FAIL</v>
      </c>
      <c r="J39" s="4">
        <v>0</v>
      </c>
      <c r="K39" s="9" t="str">
        <f t="shared" si="28"/>
        <v>PASS</v>
      </c>
      <c r="L39" s="4">
        <v>0</v>
      </c>
      <c r="M39" s="9" t="str">
        <f t="shared" si="29"/>
        <v>PASS</v>
      </c>
      <c r="N39" s="4">
        <v>0</v>
      </c>
      <c r="O39" s="9" t="str">
        <f t="shared" si="30"/>
        <v>PASS</v>
      </c>
      <c r="P39" s="4">
        <f t="shared" si="31"/>
        <v>0</v>
      </c>
      <c r="Q39" s="9" t="str">
        <f t="shared" si="32"/>
        <v>PASS</v>
      </c>
      <c r="R39" s="4">
        <v>0</v>
      </c>
      <c r="S39" s="9" t="str">
        <f t="shared" si="33"/>
        <v>PASS</v>
      </c>
      <c r="T39" s="4">
        <v>0</v>
      </c>
      <c r="U39" s="9" t="str">
        <f t="shared" si="34"/>
        <v>PASS</v>
      </c>
      <c r="V39" s="4">
        <v>0</v>
      </c>
      <c r="W39" s="4">
        <v>0</v>
      </c>
      <c r="X39" s="4">
        <f t="shared" si="35"/>
        <v>0</v>
      </c>
      <c r="Y39" s="9" t="str">
        <f t="shared" si="36"/>
        <v>PASS</v>
      </c>
      <c r="Z39" s="4">
        <v>0</v>
      </c>
      <c r="AA39" s="4">
        <v>0</v>
      </c>
      <c r="AB39" s="4">
        <v>0</v>
      </c>
      <c r="AC39" s="4">
        <v>0</v>
      </c>
      <c r="AE39" s="4">
        <v>0</v>
      </c>
      <c r="AF39" s="4">
        <v>0</v>
      </c>
      <c r="AG39" s="4">
        <v>0</v>
      </c>
      <c r="AH39" s="4">
        <f t="shared" si="37"/>
        <v>0</v>
      </c>
      <c r="AI39" s="9" t="str">
        <f t="shared" si="38"/>
        <v>PASS</v>
      </c>
      <c r="AJ39" s="4">
        <v>0</v>
      </c>
      <c r="AK39" s="9" t="str">
        <f t="shared" si="39"/>
        <v>PASS</v>
      </c>
      <c r="AL39" s="4">
        <v>6</v>
      </c>
      <c r="AM39" s="4">
        <v>0</v>
      </c>
      <c r="AN39" s="4">
        <v>0</v>
      </c>
      <c r="AO39" s="4">
        <v>0</v>
      </c>
      <c r="AP39" s="4">
        <v>40</v>
      </c>
      <c r="AQ39" s="4">
        <v>4</v>
      </c>
      <c r="AR39" s="4">
        <v>20</v>
      </c>
      <c r="AS39" s="4">
        <v>0</v>
      </c>
      <c r="AT39" s="4">
        <v>0</v>
      </c>
      <c r="AU39" s="4">
        <f t="shared" si="40"/>
        <v>4</v>
      </c>
      <c r="AV39" s="9" t="str">
        <f t="shared" si="41"/>
        <v>PASS</v>
      </c>
      <c r="AW39" s="4">
        <v>0</v>
      </c>
      <c r="AX39" s="4">
        <v>0</v>
      </c>
      <c r="AY39" s="4">
        <f t="shared" si="42"/>
        <v>0</v>
      </c>
      <c r="AZ39" s="9" t="str">
        <f t="shared" si="43"/>
        <v>PASS</v>
      </c>
      <c r="BA39" s="4">
        <v>45</v>
      </c>
      <c r="BB39" s="9" t="str">
        <f t="shared" si="44"/>
        <v>PASS</v>
      </c>
      <c r="BC39" s="4">
        <v>70</v>
      </c>
      <c r="BD39" s="9" t="str">
        <f t="shared" si="45"/>
        <v>PASS</v>
      </c>
      <c r="BE39" s="9" t="str">
        <f t="shared" si="46"/>
        <v>PASS</v>
      </c>
      <c r="BF39" s="55">
        <v>8</v>
      </c>
      <c r="BG39" s="9" t="str">
        <f t="shared" si="47"/>
        <v>PASS</v>
      </c>
      <c r="BH39" s="4">
        <v>0</v>
      </c>
      <c r="BI39" s="9" t="str">
        <f t="shared" si="48"/>
        <v>PASS</v>
      </c>
      <c r="BJ39" s="4">
        <v>1</v>
      </c>
      <c r="BK39" s="9" t="str">
        <f t="shared" si="49"/>
        <v>PASS</v>
      </c>
      <c r="BL39" s="9">
        <f t="shared" si="50"/>
        <v>1</v>
      </c>
      <c r="BM39" s="9" t="str">
        <f t="shared" si="51"/>
        <v>FAIL</v>
      </c>
      <c r="BN39" s="4">
        <v>0</v>
      </c>
      <c r="BO39" s="4">
        <v>0</v>
      </c>
      <c r="BP39" s="4">
        <v>8</v>
      </c>
      <c r="BQ39" s="4">
        <v>2</v>
      </c>
      <c r="BR39" s="4">
        <v>0</v>
      </c>
      <c r="BS39" s="4">
        <v>6</v>
      </c>
      <c r="BT39" s="4">
        <v>25</v>
      </c>
      <c r="BU39" s="4">
        <v>6</v>
      </c>
      <c r="BV39" s="4">
        <v>18</v>
      </c>
      <c r="BW39" s="4">
        <v>8</v>
      </c>
      <c r="BX39" s="4" t="s">
        <v>86</v>
      </c>
      <c r="BY39" s="4" t="s">
        <v>86</v>
      </c>
      <c r="BZ39" t="s">
        <v>153</v>
      </c>
    </row>
    <row r="40" spans="1:78" x14ac:dyDescent="0.35">
      <c r="A40" s="9">
        <v>48</v>
      </c>
      <c r="B40" s="4" t="s">
        <v>220</v>
      </c>
      <c r="C40" s="4">
        <v>62</v>
      </c>
      <c r="D40" s="24">
        <v>-3.9829542691978599</v>
      </c>
      <c r="E40" s="24">
        <v>50.447596368932302</v>
      </c>
      <c r="F40" s="4">
        <v>5</v>
      </c>
      <c r="G40" s="9" t="str">
        <f t="shared" si="26"/>
        <v>YES</v>
      </c>
      <c r="H40" s="4">
        <v>2</v>
      </c>
      <c r="I40" s="9" t="str">
        <f t="shared" si="27"/>
        <v>FAIL</v>
      </c>
      <c r="J40" s="4">
        <v>0</v>
      </c>
      <c r="K40" s="9" t="str">
        <f t="shared" si="28"/>
        <v>PASS</v>
      </c>
      <c r="L40" s="4">
        <v>0</v>
      </c>
      <c r="M40" s="9" t="str">
        <f t="shared" si="29"/>
        <v>PASS</v>
      </c>
      <c r="N40" s="4">
        <v>70</v>
      </c>
      <c r="O40" s="9" t="str">
        <f t="shared" si="30"/>
        <v>FAIL</v>
      </c>
      <c r="P40" s="4">
        <f t="shared" si="31"/>
        <v>70</v>
      </c>
      <c r="Q40" s="9" t="str">
        <f t="shared" si="32"/>
        <v>FAIL</v>
      </c>
      <c r="R40" s="4">
        <v>0</v>
      </c>
      <c r="S40" s="9" t="str">
        <f t="shared" si="33"/>
        <v>PASS</v>
      </c>
      <c r="T40" s="4">
        <v>0</v>
      </c>
      <c r="U40" s="9" t="str">
        <f t="shared" si="34"/>
        <v>PASS</v>
      </c>
      <c r="V40" s="4">
        <v>0</v>
      </c>
      <c r="W40" s="4">
        <v>0</v>
      </c>
      <c r="X40" s="4">
        <f t="shared" si="35"/>
        <v>0</v>
      </c>
      <c r="Y40" s="9" t="str">
        <f t="shared" si="36"/>
        <v>PASS</v>
      </c>
      <c r="Z40" s="4">
        <v>0</v>
      </c>
      <c r="AA40" s="4">
        <v>0</v>
      </c>
      <c r="AB40" s="4">
        <v>0</v>
      </c>
      <c r="AC40" s="4">
        <v>0</v>
      </c>
      <c r="AE40" s="4">
        <v>0</v>
      </c>
      <c r="AF40" s="4">
        <v>0</v>
      </c>
      <c r="AG40" s="4">
        <v>0</v>
      </c>
      <c r="AH40" s="4">
        <f t="shared" si="37"/>
        <v>0</v>
      </c>
      <c r="AI40" s="9" t="str">
        <f t="shared" si="38"/>
        <v>PASS</v>
      </c>
      <c r="AJ40" s="4">
        <v>0</v>
      </c>
      <c r="AK40" s="9" t="str">
        <f t="shared" si="39"/>
        <v>PASS</v>
      </c>
      <c r="AL40" s="4">
        <v>2</v>
      </c>
      <c r="AM40" s="4">
        <v>1</v>
      </c>
      <c r="AN40" s="4">
        <v>0</v>
      </c>
      <c r="AO40" s="4">
        <v>0</v>
      </c>
      <c r="AP40" s="4">
        <v>22</v>
      </c>
      <c r="AQ40" s="4">
        <v>0</v>
      </c>
      <c r="AR40" s="4">
        <v>0</v>
      </c>
      <c r="AS40" s="4">
        <v>0</v>
      </c>
      <c r="AT40" s="4">
        <v>0</v>
      </c>
      <c r="AU40" s="4">
        <f t="shared" si="40"/>
        <v>3</v>
      </c>
      <c r="AV40" s="9" t="str">
        <f t="shared" si="41"/>
        <v>FAIL</v>
      </c>
      <c r="AW40" s="4">
        <v>0</v>
      </c>
      <c r="AX40" s="4">
        <v>0</v>
      </c>
      <c r="AY40" s="4">
        <f t="shared" si="42"/>
        <v>0</v>
      </c>
      <c r="AZ40" s="9" t="str">
        <f t="shared" si="43"/>
        <v>PASS</v>
      </c>
      <c r="BA40" s="4">
        <v>90</v>
      </c>
      <c r="BB40" s="9" t="str">
        <f t="shared" si="44"/>
        <v>PASS</v>
      </c>
      <c r="BC40" s="4">
        <v>10</v>
      </c>
      <c r="BD40" s="9" t="str">
        <f t="shared" si="45"/>
        <v>FAIL</v>
      </c>
      <c r="BE40" s="9" t="str">
        <f t="shared" si="46"/>
        <v>FAIL</v>
      </c>
      <c r="BF40" s="55">
        <v>75</v>
      </c>
      <c r="BG40" s="9" t="str">
        <f t="shared" si="47"/>
        <v>FAIL</v>
      </c>
      <c r="BH40" s="4">
        <v>0</v>
      </c>
      <c r="BI40" s="9" t="str">
        <f t="shared" si="48"/>
        <v>PASS</v>
      </c>
      <c r="BJ40" s="4">
        <v>0</v>
      </c>
      <c r="BK40" s="9" t="str">
        <f t="shared" si="49"/>
        <v>PASS</v>
      </c>
      <c r="BL40" s="9">
        <f t="shared" si="50"/>
        <v>7</v>
      </c>
      <c r="BM40" s="9" t="str">
        <f t="shared" si="51"/>
        <v>FAIL</v>
      </c>
      <c r="BN40" s="4">
        <v>0</v>
      </c>
      <c r="BO40" s="4">
        <v>0</v>
      </c>
      <c r="BP40" s="4">
        <v>4</v>
      </c>
      <c r="BQ40" s="4">
        <v>3</v>
      </c>
      <c r="BR40" s="4">
        <v>0</v>
      </c>
      <c r="BS40" s="4">
        <v>1</v>
      </c>
      <c r="BT40" s="4">
        <v>18</v>
      </c>
      <c r="BU40" s="4">
        <v>18</v>
      </c>
      <c r="BV40" s="4">
        <v>12</v>
      </c>
      <c r="BW40" s="4">
        <v>20</v>
      </c>
      <c r="BX40" s="4" t="s">
        <v>86</v>
      </c>
      <c r="BY40" s="4" t="s">
        <v>86</v>
      </c>
      <c r="BZ40" t="s">
        <v>221</v>
      </c>
    </row>
    <row r="41" spans="1:78" x14ac:dyDescent="0.35">
      <c r="A41" s="9">
        <v>11</v>
      </c>
      <c r="B41" s="4" t="s">
        <v>110</v>
      </c>
      <c r="C41" s="4">
        <v>62</v>
      </c>
      <c r="D41" s="24">
        <v>-3.93060930913314</v>
      </c>
      <c r="E41" s="24">
        <v>50.471833212638501</v>
      </c>
      <c r="F41" s="4">
        <v>4</v>
      </c>
      <c r="G41" s="9" t="str">
        <f t="shared" si="26"/>
        <v>YES</v>
      </c>
      <c r="H41" s="4">
        <v>8</v>
      </c>
      <c r="I41" s="9" t="str">
        <f t="shared" si="27"/>
        <v>FAIL</v>
      </c>
      <c r="J41" s="4">
        <v>0</v>
      </c>
      <c r="K41" s="9" t="str">
        <f t="shared" si="28"/>
        <v>PASS</v>
      </c>
      <c r="L41" s="4">
        <v>0</v>
      </c>
      <c r="M41" s="9" t="str">
        <f t="shared" si="29"/>
        <v>PASS</v>
      </c>
      <c r="N41" s="4">
        <v>0</v>
      </c>
      <c r="O41" s="9" t="str">
        <f t="shared" si="30"/>
        <v>PASS</v>
      </c>
      <c r="P41" s="4">
        <f t="shared" si="31"/>
        <v>0</v>
      </c>
      <c r="Q41" s="9" t="str">
        <f t="shared" si="32"/>
        <v>PASS</v>
      </c>
      <c r="R41" s="4">
        <v>4</v>
      </c>
      <c r="S41" s="9" t="str">
        <f t="shared" si="33"/>
        <v>PASS</v>
      </c>
      <c r="T41" s="4">
        <v>30</v>
      </c>
      <c r="U41" s="9" t="str">
        <f t="shared" si="34"/>
        <v>FAIL</v>
      </c>
      <c r="V41" s="4">
        <v>0</v>
      </c>
      <c r="W41" s="4">
        <v>0</v>
      </c>
      <c r="X41" s="4">
        <f t="shared" si="35"/>
        <v>0</v>
      </c>
      <c r="Y41" s="9" t="str">
        <f t="shared" si="36"/>
        <v>PASS</v>
      </c>
      <c r="Z41" s="4">
        <v>0</v>
      </c>
      <c r="AA41" s="4">
        <v>0</v>
      </c>
      <c r="AB41" s="4">
        <v>0</v>
      </c>
      <c r="AC41" s="4">
        <v>0</v>
      </c>
      <c r="AE41" s="4">
        <v>10</v>
      </c>
      <c r="AF41" s="4">
        <v>0</v>
      </c>
      <c r="AG41" s="4">
        <v>0</v>
      </c>
      <c r="AH41" s="4">
        <f t="shared" si="37"/>
        <v>10</v>
      </c>
      <c r="AI41" s="9" t="str">
        <f t="shared" si="38"/>
        <v>FAIL</v>
      </c>
      <c r="AJ41" s="4">
        <v>30</v>
      </c>
      <c r="AK41" s="9" t="str">
        <f t="shared" si="39"/>
        <v>FAIL</v>
      </c>
      <c r="AL41" s="4">
        <v>8</v>
      </c>
      <c r="AM41" s="4">
        <v>0</v>
      </c>
      <c r="AN41" s="4">
        <v>0</v>
      </c>
      <c r="AO41" s="4">
        <v>0</v>
      </c>
      <c r="AP41" s="4">
        <v>30</v>
      </c>
      <c r="AQ41" s="4">
        <v>15</v>
      </c>
      <c r="AR41" s="4">
        <v>0</v>
      </c>
      <c r="AS41" s="4">
        <v>0</v>
      </c>
      <c r="AT41" s="4">
        <v>0</v>
      </c>
      <c r="AU41" s="4">
        <f t="shared" si="40"/>
        <v>3</v>
      </c>
      <c r="AV41" s="9" t="str">
        <f t="shared" si="41"/>
        <v>FAIL</v>
      </c>
      <c r="AW41" s="4">
        <v>0</v>
      </c>
      <c r="AX41" s="4">
        <v>10</v>
      </c>
      <c r="AY41" s="4">
        <f t="shared" si="42"/>
        <v>10</v>
      </c>
      <c r="AZ41" s="9" t="str">
        <f t="shared" si="43"/>
        <v>PASS</v>
      </c>
      <c r="BA41" s="4">
        <v>1</v>
      </c>
      <c r="BB41" s="9" t="str">
        <f t="shared" si="44"/>
        <v>FAIL</v>
      </c>
      <c r="BC41" s="4">
        <v>99</v>
      </c>
      <c r="BD41" s="9" t="str">
        <f t="shared" si="45"/>
        <v>PASS</v>
      </c>
      <c r="BE41" s="9" t="str">
        <f t="shared" si="46"/>
        <v>FAIL</v>
      </c>
      <c r="BF41" s="55">
        <v>4</v>
      </c>
      <c r="BG41" s="9" t="str">
        <f t="shared" si="47"/>
        <v>PASS</v>
      </c>
      <c r="BH41" s="4">
        <v>1</v>
      </c>
      <c r="BI41" s="9" t="str">
        <f t="shared" si="48"/>
        <v>PASS</v>
      </c>
      <c r="BJ41" s="4">
        <v>1</v>
      </c>
      <c r="BK41" s="9" t="str">
        <f t="shared" si="49"/>
        <v>PASS</v>
      </c>
      <c r="BL41" s="9">
        <f t="shared" si="50"/>
        <v>7</v>
      </c>
      <c r="BM41" s="9" t="str">
        <f t="shared" si="51"/>
        <v>FAIL</v>
      </c>
      <c r="BN41" s="4">
        <v>1</v>
      </c>
      <c r="BO41" s="4">
        <v>0</v>
      </c>
      <c r="BP41" s="4">
        <v>0</v>
      </c>
      <c r="BQ41" s="4">
        <v>0</v>
      </c>
      <c r="BR41" s="4">
        <v>0</v>
      </c>
      <c r="BS41" s="4">
        <v>0</v>
      </c>
      <c r="BT41" s="4">
        <v>3</v>
      </c>
      <c r="BU41" s="4">
        <v>3</v>
      </c>
      <c r="BV41" s="4">
        <v>3</v>
      </c>
      <c r="BW41" s="4">
        <v>3</v>
      </c>
      <c r="BX41" s="4" t="s">
        <v>86</v>
      </c>
      <c r="BY41" s="4" t="s">
        <v>86</v>
      </c>
      <c r="BZ41" t="s">
        <v>111</v>
      </c>
    </row>
    <row r="42" spans="1:78" x14ac:dyDescent="0.35">
      <c r="A42" s="9">
        <v>10</v>
      </c>
      <c r="B42" s="4" t="s">
        <v>107</v>
      </c>
      <c r="C42" s="4">
        <v>62</v>
      </c>
      <c r="D42" s="24">
        <v>-3.92318796365165</v>
      </c>
      <c r="E42" s="24">
        <v>50.4757827663394</v>
      </c>
      <c r="F42" s="12">
        <v>54</v>
      </c>
      <c r="G42" s="9" t="str">
        <f t="shared" si="26"/>
        <v>NO</v>
      </c>
      <c r="H42" s="4">
        <v>0</v>
      </c>
      <c r="I42" s="9" t="str">
        <f t="shared" si="27"/>
        <v>FAIL</v>
      </c>
      <c r="J42" s="4">
        <v>0</v>
      </c>
      <c r="K42" s="9" t="str">
        <f t="shared" si="28"/>
        <v>PASS</v>
      </c>
      <c r="L42" s="4">
        <v>0</v>
      </c>
      <c r="M42" s="9" t="str">
        <f t="shared" si="29"/>
        <v>PASS</v>
      </c>
      <c r="N42" s="4">
        <v>1</v>
      </c>
      <c r="O42" s="9" t="str">
        <f t="shared" si="30"/>
        <v>PASS</v>
      </c>
      <c r="P42" s="4">
        <f t="shared" si="31"/>
        <v>1</v>
      </c>
      <c r="Q42" s="9" t="str">
        <f t="shared" si="32"/>
        <v>PASS</v>
      </c>
      <c r="R42" s="4">
        <v>30</v>
      </c>
      <c r="S42" s="9" t="str">
        <f t="shared" si="33"/>
        <v>FAIL</v>
      </c>
      <c r="T42" s="4">
        <v>35</v>
      </c>
      <c r="U42" s="9" t="str">
        <f t="shared" si="34"/>
        <v>FAIL</v>
      </c>
      <c r="V42" s="4">
        <v>0</v>
      </c>
      <c r="W42" s="4">
        <v>0</v>
      </c>
      <c r="X42" s="4">
        <f t="shared" si="35"/>
        <v>0</v>
      </c>
      <c r="Y42" s="9" t="str">
        <f t="shared" si="36"/>
        <v>PASS</v>
      </c>
      <c r="Z42" s="4">
        <v>0</v>
      </c>
      <c r="AA42" s="4">
        <v>0</v>
      </c>
      <c r="AB42" s="4">
        <v>0</v>
      </c>
      <c r="AC42" s="4">
        <v>0</v>
      </c>
      <c r="AE42" s="4">
        <v>0</v>
      </c>
      <c r="AF42" s="4">
        <v>0</v>
      </c>
      <c r="AG42" s="4">
        <v>0</v>
      </c>
      <c r="AH42" s="4">
        <f t="shared" si="37"/>
        <v>0</v>
      </c>
      <c r="AI42" s="9" t="str">
        <f t="shared" si="38"/>
        <v>PASS</v>
      </c>
      <c r="AJ42" s="4">
        <v>35</v>
      </c>
      <c r="AK42" s="9" t="str">
        <f t="shared" si="39"/>
        <v>FAIL</v>
      </c>
      <c r="AL42" s="4">
        <v>0</v>
      </c>
      <c r="AM42" s="4">
        <v>0</v>
      </c>
      <c r="AN42" s="4">
        <v>0</v>
      </c>
      <c r="AO42" s="4">
        <v>0</v>
      </c>
      <c r="AP42" s="4">
        <v>0</v>
      </c>
      <c r="AQ42" s="4">
        <v>0</v>
      </c>
      <c r="AR42" s="4">
        <v>0</v>
      </c>
      <c r="AS42" s="4">
        <v>0</v>
      </c>
      <c r="AT42" s="4">
        <v>0</v>
      </c>
      <c r="AU42" s="4">
        <f t="shared" si="40"/>
        <v>0</v>
      </c>
      <c r="AV42" s="9" t="str">
        <f t="shared" si="41"/>
        <v>FAIL</v>
      </c>
      <c r="AW42" s="4">
        <v>0</v>
      </c>
      <c r="AX42" s="4">
        <v>0</v>
      </c>
      <c r="AY42" s="4">
        <f t="shared" si="42"/>
        <v>0</v>
      </c>
      <c r="AZ42" s="9" t="str">
        <f t="shared" si="43"/>
        <v>PASS</v>
      </c>
      <c r="BA42" s="4">
        <v>90</v>
      </c>
      <c r="BB42" s="9" t="str">
        <f t="shared" si="44"/>
        <v>PASS</v>
      </c>
      <c r="BC42" s="4">
        <v>10</v>
      </c>
      <c r="BD42" s="9" t="str">
        <f t="shared" si="45"/>
        <v>FAIL</v>
      </c>
      <c r="BE42" s="9" t="str">
        <f t="shared" si="46"/>
        <v>FAIL</v>
      </c>
      <c r="BF42" s="55">
        <v>45</v>
      </c>
      <c r="BG42" s="9" t="str">
        <f t="shared" si="47"/>
        <v>FAIL</v>
      </c>
      <c r="BH42" s="4">
        <v>0</v>
      </c>
      <c r="BI42" s="9" t="str">
        <f t="shared" si="48"/>
        <v>PASS</v>
      </c>
      <c r="BJ42" s="4">
        <v>1</v>
      </c>
      <c r="BK42" s="9" t="str">
        <f t="shared" si="49"/>
        <v>PASS</v>
      </c>
      <c r="BL42" s="9">
        <f t="shared" si="50"/>
        <v>8</v>
      </c>
      <c r="BM42" s="9" t="str">
        <f t="shared" si="51"/>
        <v>FAIL</v>
      </c>
      <c r="BN42" s="4">
        <v>20</v>
      </c>
      <c r="BO42" s="4">
        <v>0</v>
      </c>
      <c r="BP42" s="4">
        <v>0</v>
      </c>
      <c r="BQ42" s="4">
        <v>0</v>
      </c>
      <c r="BR42" s="4">
        <v>0</v>
      </c>
      <c r="BS42" s="4">
        <v>0</v>
      </c>
      <c r="BT42" s="4">
        <v>60</v>
      </c>
      <c r="BU42" s="4">
        <v>35</v>
      </c>
      <c r="BV42" s="4">
        <v>60</v>
      </c>
      <c r="BW42" s="4">
        <v>60</v>
      </c>
      <c r="BX42" s="4" t="s">
        <v>86</v>
      </c>
      <c r="BY42" s="4" t="s">
        <v>82</v>
      </c>
      <c r="BZ42" t="s">
        <v>108</v>
      </c>
    </row>
    <row r="43" spans="1:78" x14ac:dyDescent="0.35">
      <c r="A43" s="9">
        <v>43</v>
      </c>
      <c r="B43" s="4" t="s">
        <v>206</v>
      </c>
      <c r="C43" s="4">
        <v>63</v>
      </c>
      <c r="D43" s="24">
        <v>-3.9167533896619702</v>
      </c>
      <c r="E43" s="24">
        <v>50.460977971808703</v>
      </c>
      <c r="F43" s="4">
        <v>18</v>
      </c>
      <c r="G43" s="9" t="str">
        <f t="shared" si="26"/>
        <v>YES</v>
      </c>
      <c r="H43" s="4">
        <v>0</v>
      </c>
      <c r="I43" s="9" t="str">
        <f t="shared" si="27"/>
        <v>FAIL</v>
      </c>
      <c r="J43" s="4">
        <v>0</v>
      </c>
      <c r="K43" s="9" t="str">
        <f t="shared" si="28"/>
        <v>PASS</v>
      </c>
      <c r="L43" s="4">
        <v>0</v>
      </c>
      <c r="M43" s="9" t="str">
        <f t="shared" si="29"/>
        <v>PASS</v>
      </c>
      <c r="N43" s="4">
        <v>0</v>
      </c>
      <c r="O43" s="9" t="str">
        <f t="shared" si="30"/>
        <v>PASS</v>
      </c>
      <c r="P43" s="4">
        <f t="shared" si="31"/>
        <v>0</v>
      </c>
      <c r="Q43" s="9" t="str">
        <f t="shared" si="32"/>
        <v>PASS</v>
      </c>
      <c r="R43" s="4">
        <v>0</v>
      </c>
      <c r="S43" s="9" t="str">
        <f t="shared" si="33"/>
        <v>PASS</v>
      </c>
      <c r="T43" s="4">
        <v>1</v>
      </c>
      <c r="U43" s="9" t="str">
        <f t="shared" si="34"/>
        <v>PASS</v>
      </c>
      <c r="V43" s="4">
        <v>0</v>
      </c>
      <c r="W43" s="4">
        <v>0</v>
      </c>
      <c r="X43" s="4">
        <f t="shared" si="35"/>
        <v>0</v>
      </c>
      <c r="Y43" s="9" t="str">
        <f t="shared" si="36"/>
        <v>PASS</v>
      </c>
      <c r="Z43" s="4">
        <v>0</v>
      </c>
      <c r="AA43" s="4">
        <v>0</v>
      </c>
      <c r="AB43" s="4">
        <v>0</v>
      </c>
      <c r="AC43" s="4">
        <v>0</v>
      </c>
      <c r="AE43" s="4">
        <v>0</v>
      </c>
      <c r="AF43" s="4">
        <v>0</v>
      </c>
      <c r="AG43" s="4">
        <v>0</v>
      </c>
      <c r="AH43" s="4">
        <f t="shared" si="37"/>
        <v>0</v>
      </c>
      <c r="AI43" s="9" t="str">
        <f t="shared" si="38"/>
        <v>PASS</v>
      </c>
      <c r="AJ43" s="4">
        <v>0</v>
      </c>
      <c r="AK43" s="9" t="str">
        <f t="shared" si="39"/>
        <v>PASS</v>
      </c>
      <c r="AL43" s="4">
        <v>0</v>
      </c>
      <c r="AM43" s="4">
        <v>0</v>
      </c>
      <c r="AN43" s="4">
        <v>0</v>
      </c>
      <c r="AO43" s="4">
        <v>0</v>
      </c>
      <c r="AP43" s="4">
        <v>8</v>
      </c>
      <c r="AQ43" s="4">
        <v>2</v>
      </c>
      <c r="AR43" s="4">
        <v>0</v>
      </c>
      <c r="AS43" s="4">
        <v>0</v>
      </c>
      <c r="AT43" s="4">
        <v>0</v>
      </c>
      <c r="AU43" s="4">
        <f t="shared" si="40"/>
        <v>2</v>
      </c>
      <c r="AV43" s="9" t="str">
        <f t="shared" si="41"/>
        <v>FAIL</v>
      </c>
      <c r="AW43" s="4">
        <v>0</v>
      </c>
      <c r="AX43" s="4">
        <v>0</v>
      </c>
      <c r="AY43" s="4">
        <f t="shared" si="42"/>
        <v>0</v>
      </c>
      <c r="AZ43" s="9" t="str">
        <f t="shared" si="43"/>
        <v>PASS</v>
      </c>
      <c r="BA43" s="4">
        <v>85</v>
      </c>
      <c r="BB43" s="9" t="str">
        <f t="shared" si="44"/>
        <v>PASS</v>
      </c>
      <c r="BC43" s="4">
        <v>15</v>
      </c>
      <c r="BD43" s="9" t="str">
        <f t="shared" si="45"/>
        <v>FAIL</v>
      </c>
      <c r="BE43" s="9" t="str">
        <f t="shared" si="46"/>
        <v>FAIL</v>
      </c>
      <c r="BF43" s="55">
        <v>50</v>
      </c>
      <c r="BG43" s="9" t="str">
        <f t="shared" si="47"/>
        <v>FAIL</v>
      </c>
      <c r="BH43" s="4">
        <v>0</v>
      </c>
      <c r="BI43" s="9" t="str">
        <f t="shared" si="48"/>
        <v>PASS</v>
      </c>
      <c r="BJ43" s="4">
        <v>1</v>
      </c>
      <c r="BK43" s="9" t="str">
        <f t="shared" si="49"/>
        <v>PASS</v>
      </c>
      <c r="BL43" s="9">
        <f t="shared" si="50"/>
        <v>5</v>
      </c>
      <c r="BM43" s="9" t="str">
        <f t="shared" si="51"/>
        <v>FAIL</v>
      </c>
      <c r="BN43" s="4">
        <v>0</v>
      </c>
      <c r="BO43" s="4">
        <v>0</v>
      </c>
      <c r="BP43" s="4">
        <v>24</v>
      </c>
      <c r="BQ43" s="4">
        <v>9</v>
      </c>
      <c r="BR43" s="4">
        <v>0</v>
      </c>
      <c r="BS43" s="4">
        <v>15</v>
      </c>
      <c r="BT43" s="4">
        <v>15</v>
      </c>
      <c r="BU43" s="4">
        <v>40</v>
      </c>
      <c r="BV43" s="4">
        <v>25</v>
      </c>
      <c r="BW43" s="4">
        <v>28</v>
      </c>
      <c r="BX43" s="4" t="s">
        <v>86</v>
      </c>
      <c r="BY43" s="4" t="s">
        <v>86</v>
      </c>
      <c r="BZ43" t="s">
        <v>207</v>
      </c>
    </row>
    <row r="44" spans="1:78" x14ac:dyDescent="0.35">
      <c r="A44" s="9">
        <v>42</v>
      </c>
      <c r="B44" s="4" t="s">
        <v>203</v>
      </c>
      <c r="C44" s="4">
        <v>63</v>
      </c>
      <c r="D44" s="24">
        <v>-3.91765033860854</v>
      </c>
      <c r="E44" s="24">
        <v>50.456938034594899</v>
      </c>
      <c r="F44" s="4">
        <v>20</v>
      </c>
      <c r="G44" s="9" t="str">
        <f t="shared" si="26"/>
        <v>YES</v>
      </c>
      <c r="H44" s="4">
        <v>5</v>
      </c>
      <c r="I44" s="9" t="str">
        <f t="shared" si="27"/>
        <v>FAIL</v>
      </c>
      <c r="J44" s="4">
        <v>0</v>
      </c>
      <c r="K44" s="9" t="str">
        <f t="shared" si="28"/>
        <v>PASS</v>
      </c>
      <c r="L44" s="4">
        <v>0</v>
      </c>
      <c r="M44" s="9" t="str">
        <f t="shared" si="29"/>
        <v>PASS</v>
      </c>
      <c r="N44" s="4">
        <v>0</v>
      </c>
      <c r="O44" s="9" t="str">
        <f t="shared" si="30"/>
        <v>PASS</v>
      </c>
      <c r="P44" s="4">
        <f t="shared" si="31"/>
        <v>0</v>
      </c>
      <c r="Q44" s="9" t="str">
        <f t="shared" si="32"/>
        <v>PASS</v>
      </c>
      <c r="R44" s="4">
        <v>0</v>
      </c>
      <c r="S44" s="9" t="str">
        <f t="shared" si="33"/>
        <v>PASS</v>
      </c>
      <c r="T44" s="4">
        <v>2</v>
      </c>
      <c r="U44" s="9" t="str">
        <f t="shared" si="34"/>
        <v>PASS</v>
      </c>
      <c r="V44" s="4">
        <v>0</v>
      </c>
      <c r="W44" s="4">
        <v>0</v>
      </c>
      <c r="X44" s="4">
        <f t="shared" si="35"/>
        <v>0</v>
      </c>
      <c r="Y44" s="9" t="str">
        <f t="shared" si="36"/>
        <v>PASS</v>
      </c>
      <c r="Z44" s="4">
        <v>0</v>
      </c>
      <c r="AA44" s="4">
        <v>0</v>
      </c>
      <c r="AB44" s="4">
        <v>0</v>
      </c>
      <c r="AC44" s="4">
        <v>0</v>
      </c>
      <c r="AE44" s="4">
        <v>0</v>
      </c>
      <c r="AF44" s="4">
        <v>0</v>
      </c>
      <c r="AG44" s="4">
        <v>0</v>
      </c>
      <c r="AH44" s="4">
        <f t="shared" si="37"/>
        <v>0</v>
      </c>
      <c r="AI44" s="9" t="str">
        <f t="shared" si="38"/>
        <v>PASS</v>
      </c>
      <c r="AJ44" s="4">
        <v>0</v>
      </c>
      <c r="AK44" s="9" t="str">
        <f t="shared" si="39"/>
        <v>PASS</v>
      </c>
      <c r="AL44" s="4">
        <v>4</v>
      </c>
      <c r="AM44" s="4">
        <v>1</v>
      </c>
      <c r="AN44" s="4">
        <v>0</v>
      </c>
      <c r="AO44" s="4">
        <v>0</v>
      </c>
      <c r="AP44" s="4">
        <v>25</v>
      </c>
      <c r="AQ44" s="4">
        <v>3</v>
      </c>
      <c r="AR44" s="4">
        <v>10</v>
      </c>
      <c r="AS44" s="4">
        <v>0</v>
      </c>
      <c r="AT44" s="4">
        <v>0</v>
      </c>
      <c r="AU44" s="4">
        <f t="shared" si="40"/>
        <v>5</v>
      </c>
      <c r="AV44" s="9" t="str">
        <f t="shared" si="41"/>
        <v>PASS</v>
      </c>
      <c r="AW44" s="4">
        <v>0</v>
      </c>
      <c r="AX44" s="4">
        <v>0</v>
      </c>
      <c r="AY44" s="4">
        <f t="shared" si="42"/>
        <v>0</v>
      </c>
      <c r="AZ44" s="9" t="str">
        <f t="shared" si="43"/>
        <v>PASS</v>
      </c>
      <c r="BA44" s="4">
        <v>50</v>
      </c>
      <c r="BB44" s="9" t="str">
        <f t="shared" si="44"/>
        <v>PASS</v>
      </c>
      <c r="BC44" s="4">
        <v>50</v>
      </c>
      <c r="BD44" s="9" t="str">
        <f t="shared" si="45"/>
        <v>PASS</v>
      </c>
      <c r="BE44" s="9" t="str">
        <f t="shared" si="46"/>
        <v>PASS</v>
      </c>
      <c r="BF44" s="55">
        <v>12</v>
      </c>
      <c r="BG44" s="9" t="str">
        <f t="shared" si="47"/>
        <v>FAIL</v>
      </c>
      <c r="BH44" s="4">
        <v>0</v>
      </c>
      <c r="BI44" s="9" t="str">
        <f t="shared" si="48"/>
        <v>PASS</v>
      </c>
      <c r="BJ44" s="4">
        <v>0</v>
      </c>
      <c r="BK44" s="9" t="str">
        <f t="shared" si="49"/>
        <v>PASS</v>
      </c>
      <c r="BL44" s="9">
        <f t="shared" si="50"/>
        <v>2</v>
      </c>
      <c r="BM44" s="9" t="str">
        <f t="shared" si="51"/>
        <v>FAIL</v>
      </c>
      <c r="BN44" s="4">
        <v>3</v>
      </c>
      <c r="BO44" s="4">
        <v>0</v>
      </c>
      <c r="BP44" s="4">
        <v>8</v>
      </c>
      <c r="BQ44" s="4">
        <v>0</v>
      </c>
      <c r="BR44" s="4">
        <v>0</v>
      </c>
      <c r="BS44" s="4">
        <v>8</v>
      </c>
      <c r="BT44" s="4">
        <v>45</v>
      </c>
      <c r="BU44" s="4">
        <v>20</v>
      </c>
      <c r="BV44" s="4">
        <v>5</v>
      </c>
      <c r="BW44" s="4">
        <v>40</v>
      </c>
      <c r="BX44" s="4" t="s">
        <v>82</v>
      </c>
      <c r="BY44" s="4" t="s">
        <v>86</v>
      </c>
      <c r="BZ44" t="s">
        <v>204</v>
      </c>
    </row>
    <row r="45" spans="1:78" x14ac:dyDescent="0.35">
      <c r="A45" s="9">
        <v>2</v>
      </c>
      <c r="B45" s="4" t="s">
        <v>83</v>
      </c>
      <c r="C45" s="4">
        <v>63</v>
      </c>
      <c r="D45" s="24">
        <v>-3.9136366784955099</v>
      </c>
      <c r="E45" s="24">
        <v>50.474392109217199</v>
      </c>
      <c r="F45" s="4">
        <v>9</v>
      </c>
      <c r="G45" s="9" t="str">
        <f t="shared" si="26"/>
        <v>YES</v>
      </c>
      <c r="H45" s="4">
        <v>7</v>
      </c>
      <c r="I45" s="9" t="str">
        <f t="shared" si="27"/>
        <v>FAIL</v>
      </c>
      <c r="J45" s="4">
        <v>0</v>
      </c>
      <c r="K45" s="9" t="str">
        <f t="shared" si="28"/>
        <v>PASS</v>
      </c>
      <c r="L45" s="4">
        <v>0</v>
      </c>
      <c r="M45" s="9" t="str">
        <f t="shared" si="29"/>
        <v>PASS</v>
      </c>
      <c r="N45" s="4">
        <v>0</v>
      </c>
      <c r="O45" s="9" t="str">
        <f t="shared" si="30"/>
        <v>PASS</v>
      </c>
      <c r="P45" s="4">
        <f t="shared" si="31"/>
        <v>0</v>
      </c>
      <c r="Q45" s="9" t="str">
        <f t="shared" si="32"/>
        <v>PASS</v>
      </c>
      <c r="R45" s="4">
        <v>0</v>
      </c>
      <c r="S45" s="9" t="str">
        <f t="shared" si="33"/>
        <v>PASS</v>
      </c>
      <c r="T45" s="4">
        <v>0</v>
      </c>
      <c r="U45" s="9" t="str">
        <f t="shared" si="34"/>
        <v>PASS</v>
      </c>
      <c r="V45" s="4">
        <v>0</v>
      </c>
      <c r="W45" s="4">
        <v>0</v>
      </c>
      <c r="X45" s="4">
        <f t="shared" si="35"/>
        <v>0</v>
      </c>
      <c r="Y45" s="9" t="str">
        <f t="shared" si="36"/>
        <v>PASS</v>
      </c>
      <c r="Z45" s="4">
        <v>0</v>
      </c>
      <c r="AA45" s="4">
        <v>0</v>
      </c>
      <c r="AB45" s="4">
        <v>0</v>
      </c>
      <c r="AC45" s="4">
        <v>0</v>
      </c>
      <c r="AE45" s="4">
        <v>0</v>
      </c>
      <c r="AF45" s="4">
        <v>0</v>
      </c>
      <c r="AG45" s="4">
        <v>0</v>
      </c>
      <c r="AH45" s="4">
        <f t="shared" si="37"/>
        <v>0</v>
      </c>
      <c r="AI45" s="9" t="str">
        <f t="shared" si="38"/>
        <v>PASS</v>
      </c>
      <c r="AJ45" s="4">
        <v>0</v>
      </c>
      <c r="AK45" s="9" t="str">
        <f t="shared" si="39"/>
        <v>PASS</v>
      </c>
      <c r="AL45" s="4">
        <v>7</v>
      </c>
      <c r="AM45" s="4">
        <v>0</v>
      </c>
      <c r="AN45" s="4">
        <v>0</v>
      </c>
      <c r="AO45" s="4">
        <v>0</v>
      </c>
      <c r="AP45" s="4">
        <v>5</v>
      </c>
      <c r="AQ45" s="4">
        <v>90</v>
      </c>
      <c r="AR45" s="4">
        <v>5</v>
      </c>
      <c r="AS45" s="4">
        <v>90</v>
      </c>
      <c r="AT45" s="4">
        <v>0</v>
      </c>
      <c r="AU45" s="4">
        <f t="shared" si="40"/>
        <v>5</v>
      </c>
      <c r="AV45" s="9" t="str">
        <f t="shared" si="41"/>
        <v>PASS</v>
      </c>
      <c r="AW45" s="4">
        <v>0</v>
      </c>
      <c r="AX45" s="4">
        <v>20</v>
      </c>
      <c r="AY45" s="4">
        <f t="shared" si="42"/>
        <v>20</v>
      </c>
      <c r="AZ45" s="9" t="str">
        <f t="shared" si="43"/>
        <v>PASS</v>
      </c>
      <c r="BA45" s="4">
        <v>5</v>
      </c>
      <c r="BB45" s="9" t="str">
        <f t="shared" si="44"/>
        <v>FAIL</v>
      </c>
      <c r="BC45" s="4">
        <v>95</v>
      </c>
      <c r="BD45" s="9" t="str">
        <f t="shared" si="45"/>
        <v>PASS</v>
      </c>
      <c r="BE45" s="9" t="str">
        <f t="shared" si="46"/>
        <v>FAIL</v>
      </c>
      <c r="BF45" s="55">
        <v>1</v>
      </c>
      <c r="BG45" s="9" t="str">
        <f t="shared" si="47"/>
        <v>PASS</v>
      </c>
      <c r="BH45" s="4">
        <v>2</v>
      </c>
      <c r="BI45" s="9" t="str">
        <f t="shared" si="48"/>
        <v>PASS</v>
      </c>
      <c r="BJ45" s="4">
        <v>2</v>
      </c>
      <c r="BK45" s="9" t="str">
        <f t="shared" si="49"/>
        <v>PASS</v>
      </c>
      <c r="BL45" s="9">
        <f t="shared" si="50"/>
        <v>3</v>
      </c>
      <c r="BM45" s="9" t="str">
        <f t="shared" si="51"/>
        <v>FAIL</v>
      </c>
      <c r="BN45" s="4">
        <v>0</v>
      </c>
      <c r="BO45" s="4">
        <v>0</v>
      </c>
      <c r="BP45" s="4">
        <v>3</v>
      </c>
      <c r="BQ45" s="4">
        <v>0</v>
      </c>
      <c r="BR45" s="4">
        <v>0</v>
      </c>
      <c r="BS45" s="4">
        <v>3</v>
      </c>
      <c r="BT45" s="4">
        <v>1</v>
      </c>
      <c r="BU45" s="4">
        <v>3</v>
      </c>
      <c r="BV45" s="4">
        <v>4</v>
      </c>
      <c r="BW45" s="4">
        <v>2</v>
      </c>
      <c r="BX45" s="4" t="s">
        <v>86</v>
      </c>
      <c r="BY45" s="4" t="s">
        <v>86</v>
      </c>
      <c r="BZ45" t="s">
        <v>84</v>
      </c>
    </row>
    <row r="46" spans="1:78" x14ac:dyDescent="0.35">
      <c r="A46" s="9">
        <v>9</v>
      </c>
      <c r="B46" s="4" t="s">
        <v>105</v>
      </c>
      <c r="C46" s="4">
        <v>63</v>
      </c>
      <c r="D46" s="24">
        <v>-3.9222589331713098</v>
      </c>
      <c r="E46" s="24">
        <v>50.475009740777502</v>
      </c>
      <c r="F46" s="4">
        <v>14</v>
      </c>
      <c r="G46" s="9" t="str">
        <f t="shared" si="26"/>
        <v>YES</v>
      </c>
      <c r="H46" s="4">
        <v>15</v>
      </c>
      <c r="I46" s="9" t="str">
        <f t="shared" si="27"/>
        <v>PASS</v>
      </c>
      <c r="J46" s="4">
        <v>0</v>
      </c>
      <c r="K46" s="9" t="str">
        <f t="shared" si="28"/>
        <v>PASS</v>
      </c>
      <c r="L46" s="4">
        <v>0</v>
      </c>
      <c r="M46" s="9" t="str">
        <f t="shared" si="29"/>
        <v>PASS</v>
      </c>
      <c r="N46" s="4">
        <v>0</v>
      </c>
      <c r="O46" s="9" t="str">
        <f t="shared" si="30"/>
        <v>PASS</v>
      </c>
      <c r="P46" s="4">
        <f t="shared" si="31"/>
        <v>0</v>
      </c>
      <c r="Q46" s="9" t="str">
        <f t="shared" si="32"/>
        <v>PASS</v>
      </c>
      <c r="R46" s="4">
        <v>0</v>
      </c>
      <c r="S46" s="9" t="str">
        <f t="shared" si="33"/>
        <v>PASS</v>
      </c>
      <c r="T46" s="4">
        <v>0</v>
      </c>
      <c r="U46" s="9" t="str">
        <f t="shared" si="34"/>
        <v>PASS</v>
      </c>
      <c r="V46" s="4">
        <v>0</v>
      </c>
      <c r="W46" s="4">
        <v>0</v>
      </c>
      <c r="X46" s="4">
        <f t="shared" si="35"/>
        <v>0</v>
      </c>
      <c r="Y46" s="9" t="str">
        <f t="shared" si="36"/>
        <v>PASS</v>
      </c>
      <c r="Z46" s="4">
        <v>0</v>
      </c>
      <c r="AA46" s="4">
        <v>0</v>
      </c>
      <c r="AB46" s="4">
        <v>0</v>
      </c>
      <c r="AC46" s="4">
        <v>0</v>
      </c>
      <c r="AE46" s="4">
        <v>0</v>
      </c>
      <c r="AF46" s="4">
        <v>0</v>
      </c>
      <c r="AG46" s="4">
        <v>0</v>
      </c>
      <c r="AH46" s="4">
        <f t="shared" si="37"/>
        <v>0</v>
      </c>
      <c r="AI46" s="9" t="str">
        <f t="shared" si="38"/>
        <v>PASS</v>
      </c>
      <c r="AJ46" s="4">
        <v>0</v>
      </c>
      <c r="AK46" s="9" t="str">
        <f t="shared" si="39"/>
        <v>PASS</v>
      </c>
      <c r="AL46" s="4">
        <v>15</v>
      </c>
      <c r="AM46" s="4">
        <v>2</v>
      </c>
      <c r="AN46" s="4">
        <v>0</v>
      </c>
      <c r="AO46" s="4">
        <v>0</v>
      </c>
      <c r="AP46" s="4">
        <v>5</v>
      </c>
      <c r="AQ46" s="4">
        <v>50</v>
      </c>
      <c r="AR46" s="4">
        <v>10</v>
      </c>
      <c r="AS46" s="4">
        <v>0</v>
      </c>
      <c r="AT46" s="4">
        <v>20</v>
      </c>
      <c r="AU46" s="4">
        <f t="shared" si="40"/>
        <v>6</v>
      </c>
      <c r="AV46" s="9" t="str">
        <f t="shared" si="41"/>
        <v>PASS</v>
      </c>
      <c r="AW46" s="4">
        <v>10</v>
      </c>
      <c r="AX46" s="4">
        <v>0</v>
      </c>
      <c r="AY46" s="4">
        <f t="shared" si="42"/>
        <v>10</v>
      </c>
      <c r="AZ46" s="9" t="str">
        <f t="shared" si="43"/>
        <v>PASS</v>
      </c>
      <c r="BA46" s="4">
        <v>85</v>
      </c>
      <c r="BB46" s="9" t="str">
        <f t="shared" si="44"/>
        <v>PASS</v>
      </c>
      <c r="BC46" s="4">
        <v>15</v>
      </c>
      <c r="BD46" s="9" t="str">
        <f t="shared" si="45"/>
        <v>FAIL</v>
      </c>
      <c r="BE46" s="9" t="str">
        <f t="shared" si="46"/>
        <v>FAIL</v>
      </c>
      <c r="BF46" s="55">
        <v>5</v>
      </c>
      <c r="BG46" s="9" t="str">
        <f t="shared" si="47"/>
        <v>PASS</v>
      </c>
      <c r="BH46" s="4">
        <v>0</v>
      </c>
      <c r="BI46" s="9" t="str">
        <f t="shared" si="48"/>
        <v>PASS</v>
      </c>
      <c r="BJ46" s="4">
        <v>2</v>
      </c>
      <c r="BK46" s="9" t="str">
        <f t="shared" si="49"/>
        <v>PASS</v>
      </c>
      <c r="BL46" s="9">
        <f t="shared" si="50"/>
        <v>2</v>
      </c>
      <c r="BM46" s="9" t="str">
        <f t="shared" si="51"/>
        <v>FAIL</v>
      </c>
      <c r="BN46" s="4">
        <v>0</v>
      </c>
      <c r="BO46" s="4">
        <v>0</v>
      </c>
      <c r="BP46" s="4">
        <v>7</v>
      </c>
      <c r="BQ46" s="4">
        <v>7</v>
      </c>
      <c r="BR46" s="4">
        <v>0</v>
      </c>
      <c r="BS46" s="4">
        <v>2</v>
      </c>
      <c r="BT46" s="4">
        <v>5</v>
      </c>
      <c r="BU46" s="4">
        <v>3</v>
      </c>
      <c r="BV46" s="4">
        <v>3</v>
      </c>
      <c r="BW46" s="4">
        <v>4</v>
      </c>
      <c r="BX46" s="4" t="s">
        <v>82</v>
      </c>
      <c r="BY46" s="4" t="s">
        <v>86</v>
      </c>
      <c r="BZ46" t="s">
        <v>84</v>
      </c>
    </row>
    <row r="47" spans="1:78" x14ac:dyDescent="0.35">
      <c r="A47" s="9">
        <v>41</v>
      </c>
      <c r="B47" s="4" t="s">
        <v>200</v>
      </c>
      <c r="C47" s="4">
        <v>63</v>
      </c>
      <c r="D47" s="24">
        <v>-3.9115088804045399</v>
      </c>
      <c r="E47" s="24">
        <v>50.451487544843197</v>
      </c>
      <c r="F47" s="4">
        <v>28</v>
      </c>
      <c r="G47" s="9" t="str">
        <f t="shared" si="26"/>
        <v>YES</v>
      </c>
      <c r="H47" s="4">
        <v>0</v>
      </c>
      <c r="I47" s="9" t="str">
        <f t="shared" si="27"/>
        <v>FAIL</v>
      </c>
      <c r="J47" s="4">
        <v>0</v>
      </c>
      <c r="K47" s="9" t="str">
        <f t="shared" si="28"/>
        <v>PASS</v>
      </c>
      <c r="L47" s="4">
        <v>0</v>
      </c>
      <c r="M47" s="9" t="str">
        <f t="shared" si="29"/>
        <v>PASS</v>
      </c>
      <c r="N47" s="4">
        <v>0</v>
      </c>
      <c r="O47" s="9" t="str">
        <f t="shared" si="30"/>
        <v>PASS</v>
      </c>
      <c r="P47" s="4">
        <f t="shared" si="31"/>
        <v>0</v>
      </c>
      <c r="Q47" s="9" t="str">
        <f t="shared" si="32"/>
        <v>PASS</v>
      </c>
      <c r="R47" s="4">
        <v>0</v>
      </c>
      <c r="S47" s="9" t="str">
        <f t="shared" si="33"/>
        <v>PASS</v>
      </c>
      <c r="T47" s="4">
        <v>5</v>
      </c>
      <c r="U47" s="9" t="str">
        <f t="shared" si="34"/>
        <v>PASS</v>
      </c>
      <c r="V47" s="4">
        <v>0</v>
      </c>
      <c r="W47" s="4">
        <v>0</v>
      </c>
      <c r="X47" s="4">
        <f t="shared" si="35"/>
        <v>0</v>
      </c>
      <c r="Y47" s="9" t="str">
        <f t="shared" si="36"/>
        <v>PASS</v>
      </c>
      <c r="Z47" s="4">
        <v>0</v>
      </c>
      <c r="AA47" s="4">
        <v>0</v>
      </c>
      <c r="AB47" s="4">
        <v>0</v>
      </c>
      <c r="AC47" s="4">
        <v>0</v>
      </c>
      <c r="AE47" s="4">
        <v>0</v>
      </c>
      <c r="AF47" s="4">
        <v>0</v>
      </c>
      <c r="AG47" s="4">
        <v>0</v>
      </c>
      <c r="AH47" s="4">
        <f t="shared" si="37"/>
        <v>0</v>
      </c>
      <c r="AI47" s="9" t="str">
        <f t="shared" si="38"/>
        <v>PASS</v>
      </c>
      <c r="AJ47" s="4">
        <v>0</v>
      </c>
      <c r="AK47" s="9" t="str">
        <f t="shared" si="39"/>
        <v>PASS</v>
      </c>
      <c r="AL47" s="4">
        <v>0</v>
      </c>
      <c r="AM47" s="4">
        <v>0</v>
      </c>
      <c r="AN47" s="4">
        <v>0</v>
      </c>
      <c r="AO47" s="4">
        <v>0</v>
      </c>
      <c r="AP47" s="4">
        <v>20</v>
      </c>
      <c r="AQ47" s="4">
        <v>3</v>
      </c>
      <c r="AR47" s="4">
        <v>8</v>
      </c>
      <c r="AS47" s="4">
        <v>0</v>
      </c>
      <c r="AT47" s="4">
        <v>0</v>
      </c>
      <c r="AU47" s="4">
        <f t="shared" si="40"/>
        <v>3</v>
      </c>
      <c r="AV47" s="9" t="str">
        <f t="shared" si="41"/>
        <v>FAIL</v>
      </c>
      <c r="AW47" s="4">
        <v>0</v>
      </c>
      <c r="AX47" s="4">
        <v>0</v>
      </c>
      <c r="AY47" s="4">
        <f t="shared" si="42"/>
        <v>0</v>
      </c>
      <c r="AZ47" s="9" t="str">
        <f t="shared" si="43"/>
        <v>PASS</v>
      </c>
      <c r="BA47" s="4">
        <v>35</v>
      </c>
      <c r="BB47" s="9" t="str">
        <f t="shared" si="44"/>
        <v>PASS</v>
      </c>
      <c r="BC47" s="4">
        <v>65</v>
      </c>
      <c r="BD47" s="9" t="str">
        <f t="shared" si="45"/>
        <v>PASS</v>
      </c>
      <c r="BE47" s="9" t="str">
        <f t="shared" si="46"/>
        <v>PASS</v>
      </c>
      <c r="BF47" s="55">
        <v>20</v>
      </c>
      <c r="BG47" s="9" t="str">
        <f t="shared" si="47"/>
        <v>FAIL</v>
      </c>
      <c r="BH47" s="4">
        <v>0</v>
      </c>
      <c r="BI47" s="9" t="str">
        <f t="shared" si="48"/>
        <v>PASS</v>
      </c>
      <c r="BJ47" s="4">
        <v>1</v>
      </c>
      <c r="BK47" s="9" t="str">
        <f t="shared" si="49"/>
        <v>PASS</v>
      </c>
      <c r="BL47" s="9">
        <f t="shared" si="50"/>
        <v>3</v>
      </c>
      <c r="BM47" s="9" t="str">
        <f t="shared" si="51"/>
        <v>FAIL</v>
      </c>
      <c r="BN47" s="4">
        <v>0</v>
      </c>
      <c r="BO47" s="4">
        <v>0</v>
      </c>
      <c r="BP47" s="4">
        <v>10</v>
      </c>
      <c r="BQ47" s="4">
        <v>0</v>
      </c>
      <c r="BR47" s="4">
        <v>0</v>
      </c>
      <c r="BS47" s="4">
        <v>10</v>
      </c>
      <c r="BT47" s="4">
        <v>5</v>
      </c>
      <c r="BU47" s="4">
        <v>18</v>
      </c>
      <c r="BV47" s="4">
        <v>20</v>
      </c>
      <c r="BW47" s="4">
        <v>20</v>
      </c>
      <c r="BX47" s="4" t="s">
        <v>86</v>
      </c>
      <c r="BY47" s="4" t="s">
        <v>86</v>
      </c>
      <c r="BZ47" t="s">
        <v>201</v>
      </c>
    </row>
    <row r="48" spans="1:78" x14ac:dyDescent="0.35">
      <c r="A48" s="9">
        <v>28</v>
      </c>
      <c r="B48" s="4" t="s">
        <v>161</v>
      </c>
      <c r="C48" s="4">
        <v>65</v>
      </c>
      <c r="D48" s="24">
        <v>-3.8759587716877202</v>
      </c>
      <c r="E48" s="24">
        <v>50.504535129626802</v>
      </c>
      <c r="F48" s="4">
        <v>16</v>
      </c>
      <c r="G48" s="9" t="str">
        <f t="shared" si="26"/>
        <v>YES</v>
      </c>
      <c r="H48" s="4">
        <v>15</v>
      </c>
      <c r="I48" s="9" t="str">
        <f t="shared" si="27"/>
        <v>PASS</v>
      </c>
      <c r="J48" s="4">
        <v>0</v>
      </c>
      <c r="K48" s="9" t="str">
        <f t="shared" si="28"/>
        <v>PASS</v>
      </c>
      <c r="L48" s="4">
        <v>80</v>
      </c>
      <c r="M48" s="9" t="str">
        <f t="shared" si="29"/>
        <v>FAIL</v>
      </c>
      <c r="N48" s="4">
        <v>0</v>
      </c>
      <c r="O48" s="9" t="str">
        <f t="shared" si="30"/>
        <v>PASS</v>
      </c>
      <c r="P48" s="4">
        <f t="shared" si="31"/>
        <v>80</v>
      </c>
      <c r="Q48" s="9" t="str">
        <f t="shared" si="32"/>
        <v>FAIL</v>
      </c>
      <c r="R48" s="4">
        <v>0</v>
      </c>
      <c r="S48" s="9" t="str">
        <f t="shared" si="33"/>
        <v>PASS</v>
      </c>
      <c r="T48" s="4">
        <v>0</v>
      </c>
      <c r="U48" s="9" t="str">
        <f t="shared" si="34"/>
        <v>PASS</v>
      </c>
      <c r="V48" s="4">
        <v>0</v>
      </c>
      <c r="W48" s="4">
        <v>0</v>
      </c>
      <c r="X48" s="4">
        <f t="shared" si="35"/>
        <v>0</v>
      </c>
      <c r="Y48" s="9" t="str">
        <f t="shared" si="36"/>
        <v>PASS</v>
      </c>
      <c r="Z48" s="4">
        <v>0</v>
      </c>
      <c r="AA48" s="4">
        <v>0</v>
      </c>
      <c r="AB48" s="4">
        <v>0</v>
      </c>
      <c r="AC48" s="4">
        <v>0</v>
      </c>
      <c r="AE48" s="4">
        <v>0</v>
      </c>
      <c r="AF48" s="4">
        <v>0</v>
      </c>
      <c r="AG48" s="4">
        <v>0</v>
      </c>
      <c r="AH48" s="4">
        <f t="shared" si="37"/>
        <v>0</v>
      </c>
      <c r="AI48" s="9" t="str">
        <f t="shared" si="38"/>
        <v>PASS</v>
      </c>
      <c r="AJ48" s="4">
        <v>5</v>
      </c>
      <c r="AK48" s="9" t="str">
        <f t="shared" si="39"/>
        <v>FAIL</v>
      </c>
      <c r="AL48" s="4">
        <v>15</v>
      </c>
      <c r="AM48" s="4">
        <v>0</v>
      </c>
      <c r="AN48" s="4">
        <v>0</v>
      </c>
      <c r="AO48" s="4">
        <v>0</v>
      </c>
      <c r="AP48" s="4">
        <v>10</v>
      </c>
      <c r="AQ48" s="4">
        <v>40</v>
      </c>
      <c r="AR48" s="4">
        <v>55</v>
      </c>
      <c r="AS48" s="4">
        <v>0</v>
      </c>
      <c r="AT48" s="4">
        <v>0</v>
      </c>
      <c r="AU48" s="4">
        <f t="shared" si="40"/>
        <v>4</v>
      </c>
      <c r="AV48" s="9" t="str">
        <f t="shared" si="41"/>
        <v>PASS</v>
      </c>
      <c r="AW48" s="4">
        <v>0</v>
      </c>
      <c r="AX48" s="4">
        <v>5</v>
      </c>
      <c r="AY48" s="4">
        <f t="shared" si="42"/>
        <v>5</v>
      </c>
      <c r="AZ48" s="9" t="str">
        <f t="shared" si="43"/>
        <v>PASS</v>
      </c>
      <c r="BA48" s="4">
        <v>5</v>
      </c>
      <c r="BB48" s="9" t="str">
        <f t="shared" si="44"/>
        <v>FAIL</v>
      </c>
      <c r="BC48" s="4">
        <v>95</v>
      </c>
      <c r="BD48" s="9" t="str">
        <f t="shared" si="45"/>
        <v>PASS</v>
      </c>
      <c r="BE48" s="9" t="str">
        <f t="shared" si="46"/>
        <v>FAIL</v>
      </c>
      <c r="BF48" s="55">
        <v>25</v>
      </c>
      <c r="BG48" s="9" t="str">
        <f t="shared" si="47"/>
        <v>FAIL</v>
      </c>
      <c r="BH48" s="4">
        <v>1</v>
      </c>
      <c r="BI48" s="9" t="str">
        <f t="shared" si="48"/>
        <v>PASS</v>
      </c>
      <c r="BJ48" s="4">
        <v>1</v>
      </c>
      <c r="BK48" s="9" t="str">
        <f t="shared" si="49"/>
        <v>PASS</v>
      </c>
      <c r="BL48" s="9">
        <f t="shared" si="50"/>
        <v>6</v>
      </c>
      <c r="BM48" s="9" t="str">
        <f t="shared" si="51"/>
        <v>FAIL</v>
      </c>
      <c r="BN48" s="4">
        <v>0</v>
      </c>
      <c r="BO48" s="4">
        <v>0</v>
      </c>
      <c r="BP48" s="4">
        <v>15</v>
      </c>
      <c r="BQ48" s="4">
        <v>2</v>
      </c>
      <c r="BR48" s="4">
        <v>0</v>
      </c>
      <c r="BS48" s="4">
        <v>12</v>
      </c>
      <c r="BT48" s="4">
        <v>8</v>
      </c>
      <c r="BU48" s="4">
        <v>6</v>
      </c>
      <c r="BV48" s="4">
        <v>5</v>
      </c>
      <c r="BW48" s="4">
        <v>5</v>
      </c>
      <c r="BX48" s="4" t="s">
        <v>82</v>
      </c>
      <c r="BY48" s="4" t="s">
        <v>86</v>
      </c>
      <c r="BZ48" t="s">
        <v>162</v>
      </c>
    </row>
    <row r="49" spans="1:78" x14ac:dyDescent="0.35">
      <c r="A49" s="9">
        <v>37</v>
      </c>
      <c r="B49" s="4" t="s">
        <v>188</v>
      </c>
      <c r="C49" s="4">
        <v>65</v>
      </c>
      <c r="D49" s="24">
        <v>-3.8603546210792401</v>
      </c>
      <c r="E49" s="24">
        <v>50.4968451371507</v>
      </c>
      <c r="F49" s="4">
        <v>10</v>
      </c>
      <c r="G49" s="9" t="str">
        <f t="shared" si="26"/>
        <v>YES</v>
      </c>
      <c r="H49" s="4">
        <v>40</v>
      </c>
      <c r="I49" s="9" t="str">
        <f t="shared" si="27"/>
        <v>PASS</v>
      </c>
      <c r="J49" s="4">
        <v>0</v>
      </c>
      <c r="K49" s="9" t="str">
        <f t="shared" si="28"/>
        <v>PASS</v>
      </c>
      <c r="L49" s="4">
        <v>60</v>
      </c>
      <c r="M49" s="9" t="str">
        <f t="shared" si="29"/>
        <v>FAIL</v>
      </c>
      <c r="N49" s="4">
        <v>15</v>
      </c>
      <c r="O49" s="9" t="str">
        <f t="shared" si="30"/>
        <v>FAIL</v>
      </c>
      <c r="P49" s="4">
        <f t="shared" si="31"/>
        <v>75</v>
      </c>
      <c r="Q49" s="9" t="str">
        <f t="shared" si="32"/>
        <v>FAIL</v>
      </c>
      <c r="R49" s="4">
        <v>0</v>
      </c>
      <c r="S49" s="9" t="str">
        <f t="shared" si="33"/>
        <v>PASS</v>
      </c>
      <c r="T49" s="4">
        <v>0</v>
      </c>
      <c r="U49" s="9" t="str">
        <f t="shared" si="34"/>
        <v>PASS</v>
      </c>
      <c r="V49" s="4">
        <v>0</v>
      </c>
      <c r="W49" s="4">
        <v>0</v>
      </c>
      <c r="X49" s="4">
        <f t="shared" si="35"/>
        <v>0</v>
      </c>
      <c r="Y49" s="9" t="str">
        <f t="shared" si="36"/>
        <v>PASS</v>
      </c>
      <c r="Z49" s="4">
        <v>0</v>
      </c>
      <c r="AA49" s="4">
        <v>0</v>
      </c>
      <c r="AB49" s="4">
        <v>0</v>
      </c>
      <c r="AC49" s="4">
        <v>0</v>
      </c>
      <c r="AE49" s="4">
        <v>0</v>
      </c>
      <c r="AF49" s="4">
        <v>0</v>
      </c>
      <c r="AG49" s="4">
        <v>0</v>
      </c>
      <c r="AH49" s="4">
        <f t="shared" si="37"/>
        <v>0</v>
      </c>
      <c r="AI49" s="9" t="str">
        <f t="shared" si="38"/>
        <v>PASS</v>
      </c>
      <c r="AJ49" s="4">
        <v>2</v>
      </c>
      <c r="AK49" s="9" t="str">
        <f t="shared" si="39"/>
        <v>FAIL</v>
      </c>
      <c r="AL49" s="4">
        <v>1</v>
      </c>
      <c r="AM49" s="4">
        <v>2</v>
      </c>
      <c r="AN49" s="4">
        <v>0</v>
      </c>
      <c r="AO49" s="4">
        <v>8</v>
      </c>
      <c r="AP49" s="4">
        <v>7</v>
      </c>
      <c r="AQ49" s="4">
        <v>0</v>
      </c>
      <c r="AR49" s="4">
        <v>10</v>
      </c>
      <c r="AS49" s="4">
        <v>0</v>
      </c>
      <c r="AT49" s="4">
        <v>0</v>
      </c>
      <c r="AU49" s="4">
        <f t="shared" si="40"/>
        <v>5</v>
      </c>
      <c r="AV49" s="9" t="str">
        <f t="shared" si="41"/>
        <v>PASS</v>
      </c>
      <c r="AW49" s="4">
        <v>0</v>
      </c>
      <c r="AX49" s="4">
        <v>1</v>
      </c>
      <c r="AY49" s="4">
        <f t="shared" si="42"/>
        <v>1</v>
      </c>
      <c r="AZ49" s="9" t="str">
        <f t="shared" si="43"/>
        <v>PASS</v>
      </c>
      <c r="BA49" s="4">
        <v>3</v>
      </c>
      <c r="BB49" s="9" t="str">
        <f t="shared" si="44"/>
        <v>FAIL</v>
      </c>
      <c r="BC49" s="4">
        <v>97</v>
      </c>
      <c r="BD49" s="9" t="str">
        <f t="shared" si="45"/>
        <v>PASS</v>
      </c>
      <c r="BE49" s="9" t="str">
        <f t="shared" si="46"/>
        <v>FAIL</v>
      </c>
      <c r="BF49" s="55">
        <v>30</v>
      </c>
      <c r="BG49" s="9" t="str">
        <f t="shared" si="47"/>
        <v>FAIL</v>
      </c>
      <c r="BH49" s="4">
        <v>0</v>
      </c>
      <c r="BI49" s="9" t="str">
        <f t="shared" si="48"/>
        <v>PASS</v>
      </c>
      <c r="BJ49" s="4">
        <v>0</v>
      </c>
      <c r="BK49" s="9" t="str">
        <f t="shared" si="49"/>
        <v>PASS</v>
      </c>
      <c r="BL49" s="9">
        <f t="shared" si="50"/>
        <v>7</v>
      </c>
      <c r="BM49" s="9" t="str">
        <f t="shared" si="51"/>
        <v>FAIL</v>
      </c>
      <c r="BN49" s="4">
        <v>0</v>
      </c>
      <c r="BO49" s="4">
        <v>0</v>
      </c>
      <c r="BP49" s="4">
        <v>0</v>
      </c>
      <c r="BQ49" s="4">
        <v>0</v>
      </c>
      <c r="BR49" s="4">
        <v>0</v>
      </c>
      <c r="BS49" s="4">
        <v>0</v>
      </c>
      <c r="BT49" s="4">
        <v>1</v>
      </c>
      <c r="BU49" s="4">
        <v>2</v>
      </c>
      <c r="BV49" s="4">
        <v>2</v>
      </c>
      <c r="BW49" s="4">
        <v>3</v>
      </c>
      <c r="BX49" s="4" t="s">
        <v>82</v>
      </c>
      <c r="BY49" s="4" t="s">
        <v>82</v>
      </c>
      <c r="BZ49" t="s">
        <v>189</v>
      </c>
    </row>
    <row r="50" spans="1:78" x14ac:dyDescent="0.35">
      <c r="A50" s="9">
        <v>29</v>
      </c>
      <c r="B50" s="4" t="s">
        <v>164</v>
      </c>
      <c r="C50" s="4">
        <v>65</v>
      </c>
      <c r="D50" s="24">
        <v>-3.8777316948173</v>
      </c>
      <c r="E50" s="24">
        <v>50.500942312121502</v>
      </c>
      <c r="F50" s="4">
        <v>5</v>
      </c>
      <c r="G50" s="9" t="str">
        <f t="shared" si="26"/>
        <v>YES</v>
      </c>
      <c r="H50" s="4">
        <v>5</v>
      </c>
      <c r="I50" s="9" t="str">
        <f t="shared" si="27"/>
        <v>FAIL</v>
      </c>
      <c r="J50" s="4">
        <v>0</v>
      </c>
      <c r="K50" s="9" t="str">
        <f t="shared" si="28"/>
        <v>PASS</v>
      </c>
      <c r="L50" s="4">
        <v>0</v>
      </c>
      <c r="M50" s="9" t="str">
        <f t="shared" si="29"/>
        <v>PASS</v>
      </c>
      <c r="N50" s="4">
        <v>0</v>
      </c>
      <c r="O50" s="9" t="str">
        <f t="shared" si="30"/>
        <v>PASS</v>
      </c>
      <c r="P50" s="4">
        <f t="shared" si="31"/>
        <v>0</v>
      </c>
      <c r="Q50" s="9" t="str">
        <f t="shared" si="32"/>
        <v>PASS</v>
      </c>
      <c r="R50" s="4">
        <v>0</v>
      </c>
      <c r="S50" s="9" t="str">
        <f t="shared" si="33"/>
        <v>PASS</v>
      </c>
      <c r="T50" s="4">
        <v>2</v>
      </c>
      <c r="U50" s="9" t="str">
        <f t="shared" si="34"/>
        <v>PASS</v>
      </c>
      <c r="V50" s="4">
        <v>0</v>
      </c>
      <c r="W50" s="4">
        <v>0</v>
      </c>
      <c r="X50" s="4">
        <f t="shared" si="35"/>
        <v>0</v>
      </c>
      <c r="Y50" s="9" t="str">
        <f t="shared" si="36"/>
        <v>PASS</v>
      </c>
      <c r="Z50" s="4">
        <v>0</v>
      </c>
      <c r="AA50" s="4">
        <v>0</v>
      </c>
      <c r="AB50" s="4">
        <v>0</v>
      </c>
      <c r="AC50" s="4">
        <v>0</v>
      </c>
      <c r="AE50" s="4">
        <v>0</v>
      </c>
      <c r="AF50" s="4">
        <v>0</v>
      </c>
      <c r="AG50" s="4">
        <v>0</v>
      </c>
      <c r="AH50" s="4">
        <f t="shared" si="37"/>
        <v>0</v>
      </c>
      <c r="AI50" s="9" t="str">
        <f t="shared" si="38"/>
        <v>PASS</v>
      </c>
      <c r="AJ50" s="4">
        <v>2</v>
      </c>
      <c r="AK50" s="9" t="str">
        <f t="shared" si="39"/>
        <v>FAIL</v>
      </c>
      <c r="AL50" s="4">
        <v>6</v>
      </c>
      <c r="AM50" s="4">
        <v>2</v>
      </c>
      <c r="AN50" s="4">
        <v>0</v>
      </c>
      <c r="AO50" s="4">
        <v>0</v>
      </c>
      <c r="AP50" s="4">
        <v>60</v>
      </c>
      <c r="AQ50" s="4">
        <v>10</v>
      </c>
      <c r="AR50" s="4">
        <v>40</v>
      </c>
      <c r="AS50" s="4">
        <v>0</v>
      </c>
      <c r="AT50" s="4">
        <v>35</v>
      </c>
      <c r="AU50" s="4">
        <f t="shared" si="40"/>
        <v>6</v>
      </c>
      <c r="AV50" s="9" t="str">
        <f t="shared" si="41"/>
        <v>PASS</v>
      </c>
      <c r="AW50" s="4">
        <v>0</v>
      </c>
      <c r="AX50" s="4">
        <v>4</v>
      </c>
      <c r="AY50" s="4">
        <f t="shared" si="42"/>
        <v>4</v>
      </c>
      <c r="AZ50" s="9" t="str">
        <f t="shared" si="43"/>
        <v>PASS</v>
      </c>
      <c r="BA50" s="4">
        <v>50</v>
      </c>
      <c r="BB50" s="9" t="str">
        <f t="shared" si="44"/>
        <v>PASS</v>
      </c>
      <c r="BC50" s="4">
        <v>50</v>
      </c>
      <c r="BD50" s="9" t="str">
        <f t="shared" si="45"/>
        <v>PASS</v>
      </c>
      <c r="BE50" s="9" t="str">
        <f t="shared" si="46"/>
        <v>PASS</v>
      </c>
      <c r="BF50" s="55">
        <v>6</v>
      </c>
      <c r="BG50" s="9" t="str">
        <f t="shared" si="47"/>
        <v>PASS</v>
      </c>
      <c r="BH50" s="4">
        <v>0</v>
      </c>
      <c r="BI50" s="9" t="str">
        <f t="shared" si="48"/>
        <v>PASS</v>
      </c>
      <c r="BJ50" s="4">
        <v>1</v>
      </c>
      <c r="BK50" s="9" t="str">
        <f t="shared" si="49"/>
        <v>PASS</v>
      </c>
      <c r="BL50" s="9">
        <f t="shared" si="50"/>
        <v>2</v>
      </c>
      <c r="BM50" s="9" t="str">
        <f t="shared" si="51"/>
        <v>FAIL</v>
      </c>
      <c r="BN50" s="4">
        <v>0</v>
      </c>
      <c r="BO50" s="4">
        <v>0</v>
      </c>
      <c r="BP50" s="4">
        <v>18</v>
      </c>
      <c r="BQ50" s="4">
        <v>0</v>
      </c>
      <c r="BR50" s="4">
        <v>0</v>
      </c>
      <c r="BS50" s="4">
        <v>18</v>
      </c>
      <c r="BT50" s="4">
        <v>10</v>
      </c>
      <c r="BU50" s="4">
        <v>7</v>
      </c>
      <c r="BV50" s="4">
        <v>15</v>
      </c>
      <c r="BW50" s="4">
        <v>10</v>
      </c>
      <c r="BX50" s="4" t="s">
        <v>82</v>
      </c>
      <c r="BY50" s="4" t="s">
        <v>82</v>
      </c>
      <c r="BZ50" t="s">
        <v>165</v>
      </c>
    </row>
    <row r="51" spans="1:78" x14ac:dyDescent="0.35">
      <c r="A51" s="9">
        <v>36</v>
      </c>
      <c r="B51" s="4" t="s">
        <v>185</v>
      </c>
      <c r="C51" s="4">
        <v>65</v>
      </c>
      <c r="D51" s="24">
        <v>-3.8667913959413398</v>
      </c>
      <c r="E51" s="24">
        <v>50.495601271099503</v>
      </c>
      <c r="F51" s="4">
        <v>3</v>
      </c>
      <c r="G51" s="9" t="str">
        <f t="shared" si="26"/>
        <v>YES</v>
      </c>
      <c r="H51" s="4">
        <v>2</v>
      </c>
      <c r="I51" s="9" t="str">
        <f t="shared" si="27"/>
        <v>FAIL</v>
      </c>
      <c r="J51" s="4">
        <v>0</v>
      </c>
      <c r="K51" s="9" t="str">
        <f t="shared" si="28"/>
        <v>PASS</v>
      </c>
      <c r="L51" s="4">
        <v>0</v>
      </c>
      <c r="M51" s="9" t="str">
        <f t="shared" si="29"/>
        <v>PASS</v>
      </c>
      <c r="N51" s="4">
        <v>8</v>
      </c>
      <c r="O51" s="9" t="str">
        <f t="shared" si="30"/>
        <v>PASS</v>
      </c>
      <c r="P51" s="4">
        <f t="shared" si="31"/>
        <v>8</v>
      </c>
      <c r="Q51" s="9" t="str">
        <f t="shared" si="32"/>
        <v>PASS</v>
      </c>
      <c r="R51" s="4">
        <v>0</v>
      </c>
      <c r="S51" s="9" t="str">
        <f t="shared" si="33"/>
        <v>PASS</v>
      </c>
      <c r="T51" s="4">
        <v>3</v>
      </c>
      <c r="U51" s="9" t="str">
        <f t="shared" si="34"/>
        <v>PASS</v>
      </c>
      <c r="V51" s="4">
        <v>0</v>
      </c>
      <c r="W51" s="4">
        <v>0</v>
      </c>
      <c r="X51" s="4">
        <f t="shared" si="35"/>
        <v>0</v>
      </c>
      <c r="Y51" s="9" t="str">
        <f t="shared" si="36"/>
        <v>PASS</v>
      </c>
      <c r="Z51" s="4">
        <v>0</v>
      </c>
      <c r="AA51" s="4">
        <v>0</v>
      </c>
      <c r="AB51" s="4">
        <v>0</v>
      </c>
      <c r="AC51" s="4">
        <v>0</v>
      </c>
      <c r="AE51" s="4">
        <v>0</v>
      </c>
      <c r="AF51" s="4">
        <v>0</v>
      </c>
      <c r="AG51" s="4">
        <v>0</v>
      </c>
      <c r="AH51" s="4">
        <f t="shared" si="37"/>
        <v>0</v>
      </c>
      <c r="AI51" s="9" t="str">
        <f t="shared" si="38"/>
        <v>PASS</v>
      </c>
      <c r="AJ51" s="4">
        <v>5</v>
      </c>
      <c r="AK51" s="9" t="str">
        <f t="shared" si="39"/>
        <v>FAIL</v>
      </c>
      <c r="AL51" s="4">
        <v>3</v>
      </c>
      <c r="AM51" s="4">
        <v>2</v>
      </c>
      <c r="AN51" s="4">
        <v>0</v>
      </c>
      <c r="AO51" s="4">
        <v>15</v>
      </c>
      <c r="AP51" s="4">
        <v>40</v>
      </c>
      <c r="AQ51" s="4">
        <v>5</v>
      </c>
      <c r="AR51" s="4">
        <v>15</v>
      </c>
      <c r="AS51" s="4">
        <v>0</v>
      </c>
      <c r="AT51" s="4">
        <v>5</v>
      </c>
      <c r="AU51" s="4">
        <f t="shared" si="40"/>
        <v>7</v>
      </c>
      <c r="AV51" s="9" t="str">
        <f t="shared" si="41"/>
        <v>PASS</v>
      </c>
      <c r="AW51" s="4">
        <v>2</v>
      </c>
      <c r="AX51" s="4">
        <v>5</v>
      </c>
      <c r="AY51" s="4">
        <f t="shared" si="42"/>
        <v>7</v>
      </c>
      <c r="AZ51" s="9" t="str">
        <f t="shared" si="43"/>
        <v>PASS</v>
      </c>
      <c r="BA51" s="4">
        <v>5</v>
      </c>
      <c r="BB51" s="9" t="str">
        <f t="shared" si="44"/>
        <v>FAIL</v>
      </c>
      <c r="BC51" s="4">
        <v>95</v>
      </c>
      <c r="BD51" s="9" t="str">
        <f t="shared" si="45"/>
        <v>PASS</v>
      </c>
      <c r="BE51" s="9" t="str">
        <f t="shared" si="46"/>
        <v>FAIL</v>
      </c>
      <c r="BF51" s="55">
        <v>3</v>
      </c>
      <c r="BG51" s="9" t="str">
        <f t="shared" si="47"/>
        <v>PASS</v>
      </c>
      <c r="BH51" s="4">
        <v>0</v>
      </c>
      <c r="BI51" s="9" t="str">
        <f t="shared" si="48"/>
        <v>PASS</v>
      </c>
      <c r="BJ51" s="4">
        <v>3</v>
      </c>
      <c r="BK51" s="9" t="str">
        <f t="shared" si="49"/>
        <v>PASS</v>
      </c>
      <c r="BL51" s="9">
        <f t="shared" si="50"/>
        <v>4</v>
      </c>
      <c r="BM51" s="9" t="str">
        <f t="shared" si="51"/>
        <v>FAIL</v>
      </c>
      <c r="BN51" s="4">
        <v>0</v>
      </c>
      <c r="BO51" s="4">
        <v>0</v>
      </c>
      <c r="BP51" s="4">
        <v>1</v>
      </c>
      <c r="BQ51" s="4">
        <v>1</v>
      </c>
      <c r="BR51" s="4">
        <v>0</v>
      </c>
      <c r="BS51" s="4">
        <v>0</v>
      </c>
      <c r="BT51" s="4">
        <v>2</v>
      </c>
      <c r="BU51" s="4">
        <v>3</v>
      </c>
      <c r="BV51" s="4">
        <v>2</v>
      </c>
      <c r="BW51" s="4">
        <v>4</v>
      </c>
      <c r="BX51" s="4" t="s">
        <v>82</v>
      </c>
      <c r="BY51" s="4" t="s">
        <v>86</v>
      </c>
      <c r="BZ51" t="s">
        <v>186</v>
      </c>
    </row>
    <row r="52" spans="1:78" x14ac:dyDescent="0.35">
      <c r="A52" s="9">
        <v>35</v>
      </c>
      <c r="B52" s="4" t="s">
        <v>182</v>
      </c>
      <c r="C52" s="4">
        <v>65</v>
      </c>
      <c r="D52" s="24">
        <v>-3.87498129057257</v>
      </c>
      <c r="E52" s="24">
        <v>50.496349957577301</v>
      </c>
      <c r="F52" s="4">
        <v>8</v>
      </c>
      <c r="G52" s="9" t="str">
        <f t="shared" si="26"/>
        <v>YES</v>
      </c>
      <c r="H52" s="4">
        <v>5</v>
      </c>
      <c r="I52" s="9" t="str">
        <f t="shared" si="27"/>
        <v>FAIL</v>
      </c>
      <c r="J52" s="4">
        <v>0</v>
      </c>
      <c r="K52" s="9" t="str">
        <f t="shared" si="28"/>
        <v>PASS</v>
      </c>
      <c r="L52" s="4">
        <v>25</v>
      </c>
      <c r="M52" s="9" t="str">
        <f t="shared" si="29"/>
        <v>FAIL</v>
      </c>
      <c r="N52" s="4">
        <v>1</v>
      </c>
      <c r="O52" s="9" t="str">
        <f t="shared" si="30"/>
        <v>PASS</v>
      </c>
      <c r="P52" s="4">
        <f t="shared" si="31"/>
        <v>26</v>
      </c>
      <c r="Q52" s="9" t="str">
        <f t="shared" si="32"/>
        <v>FAIL</v>
      </c>
      <c r="R52" s="4">
        <v>0</v>
      </c>
      <c r="S52" s="9" t="str">
        <f t="shared" si="33"/>
        <v>PASS</v>
      </c>
      <c r="T52" s="4">
        <v>1</v>
      </c>
      <c r="U52" s="9" t="str">
        <f t="shared" si="34"/>
        <v>PASS</v>
      </c>
      <c r="V52" s="4">
        <v>0</v>
      </c>
      <c r="W52" s="4">
        <v>0</v>
      </c>
      <c r="X52" s="4">
        <f t="shared" si="35"/>
        <v>0</v>
      </c>
      <c r="Y52" s="9" t="str">
        <f t="shared" si="36"/>
        <v>PASS</v>
      </c>
      <c r="Z52" s="4">
        <v>0</v>
      </c>
      <c r="AA52" s="4">
        <v>0</v>
      </c>
      <c r="AB52" s="4">
        <v>0</v>
      </c>
      <c r="AC52" s="4">
        <v>0</v>
      </c>
      <c r="AE52" s="4">
        <v>0</v>
      </c>
      <c r="AF52" s="4">
        <v>0</v>
      </c>
      <c r="AG52" s="4">
        <v>0</v>
      </c>
      <c r="AH52" s="4">
        <f t="shared" si="37"/>
        <v>0</v>
      </c>
      <c r="AI52" s="9" t="str">
        <f t="shared" si="38"/>
        <v>PASS</v>
      </c>
      <c r="AJ52" s="4">
        <v>5</v>
      </c>
      <c r="AK52" s="9" t="str">
        <f t="shared" si="39"/>
        <v>FAIL</v>
      </c>
      <c r="AL52" s="4">
        <v>3</v>
      </c>
      <c r="AM52" s="4">
        <v>1</v>
      </c>
      <c r="AN52" s="4">
        <v>0</v>
      </c>
      <c r="AO52" s="4">
        <v>30</v>
      </c>
      <c r="AP52" s="4">
        <v>45</v>
      </c>
      <c r="AQ52" s="4">
        <v>3</v>
      </c>
      <c r="AR52" s="4">
        <v>45</v>
      </c>
      <c r="AS52" s="4">
        <v>0</v>
      </c>
      <c r="AT52" s="4">
        <v>0</v>
      </c>
      <c r="AU52" s="4">
        <f t="shared" si="40"/>
        <v>6</v>
      </c>
      <c r="AV52" s="9" t="str">
        <f t="shared" si="41"/>
        <v>PASS</v>
      </c>
      <c r="AW52" s="4">
        <v>0</v>
      </c>
      <c r="AX52" s="4">
        <v>4</v>
      </c>
      <c r="AY52" s="4">
        <f t="shared" si="42"/>
        <v>4</v>
      </c>
      <c r="AZ52" s="9" t="str">
        <f t="shared" si="43"/>
        <v>PASS</v>
      </c>
      <c r="BA52" s="4">
        <v>5</v>
      </c>
      <c r="BB52" s="9" t="str">
        <f t="shared" si="44"/>
        <v>FAIL</v>
      </c>
      <c r="BC52" s="4">
        <v>95</v>
      </c>
      <c r="BD52" s="9" t="str">
        <f t="shared" si="45"/>
        <v>PASS</v>
      </c>
      <c r="BE52" s="9" t="str">
        <f t="shared" si="46"/>
        <v>FAIL</v>
      </c>
      <c r="BF52" s="55">
        <v>5</v>
      </c>
      <c r="BG52" s="9" t="str">
        <f t="shared" si="47"/>
        <v>PASS</v>
      </c>
      <c r="BH52" s="4">
        <v>0</v>
      </c>
      <c r="BI52" s="9" t="str">
        <f t="shared" si="48"/>
        <v>PASS</v>
      </c>
      <c r="BJ52" s="4">
        <v>0</v>
      </c>
      <c r="BK52" s="9" t="str">
        <f t="shared" si="49"/>
        <v>PASS</v>
      </c>
      <c r="BL52" s="9">
        <f t="shared" si="50"/>
        <v>6</v>
      </c>
      <c r="BM52" s="9" t="str">
        <f t="shared" si="51"/>
        <v>FAIL</v>
      </c>
      <c r="BN52" s="4">
        <v>0</v>
      </c>
      <c r="BO52" s="4">
        <v>0</v>
      </c>
      <c r="BP52" s="4">
        <v>35</v>
      </c>
      <c r="BQ52" s="4">
        <v>0</v>
      </c>
      <c r="BR52" s="4">
        <v>0</v>
      </c>
      <c r="BS52" s="4">
        <v>35</v>
      </c>
      <c r="BT52" s="4">
        <v>4</v>
      </c>
      <c r="BU52" s="4">
        <v>2</v>
      </c>
      <c r="BV52" s="4">
        <v>3</v>
      </c>
      <c r="BW52" s="4">
        <v>4</v>
      </c>
      <c r="BX52" s="4" t="s">
        <v>82</v>
      </c>
      <c r="BY52" s="4" t="s">
        <v>86</v>
      </c>
      <c r="BZ52" t="s">
        <v>183</v>
      </c>
    </row>
    <row r="53" spans="1:78" x14ac:dyDescent="0.35">
      <c r="A53" s="9">
        <v>55</v>
      </c>
      <c r="B53" s="4" t="s">
        <v>240</v>
      </c>
      <c r="C53" s="4">
        <v>67</v>
      </c>
      <c r="D53" s="24">
        <v>-3.8723274974416699</v>
      </c>
      <c r="E53" s="24">
        <v>50.525568758404702</v>
      </c>
      <c r="F53" s="4">
        <v>29</v>
      </c>
      <c r="G53" s="9" t="str">
        <f t="shared" si="26"/>
        <v>YES</v>
      </c>
      <c r="H53" s="4">
        <v>30</v>
      </c>
      <c r="I53" s="9" t="str">
        <f t="shared" si="27"/>
        <v>PASS</v>
      </c>
      <c r="J53" s="4">
        <v>0</v>
      </c>
      <c r="K53" s="9" t="str">
        <f t="shared" si="28"/>
        <v>PASS</v>
      </c>
      <c r="L53" s="4">
        <v>5</v>
      </c>
      <c r="M53" s="9" t="str">
        <f t="shared" si="29"/>
        <v>PASS</v>
      </c>
      <c r="N53" s="4">
        <v>1</v>
      </c>
      <c r="O53" s="9" t="str">
        <f t="shared" si="30"/>
        <v>PASS</v>
      </c>
      <c r="P53" s="4">
        <f t="shared" si="31"/>
        <v>6</v>
      </c>
      <c r="Q53" s="9" t="str">
        <f t="shared" si="32"/>
        <v>PASS</v>
      </c>
      <c r="R53" s="4">
        <v>0</v>
      </c>
      <c r="S53" s="9" t="str">
        <f t="shared" si="33"/>
        <v>PASS</v>
      </c>
      <c r="T53" s="4">
        <v>0</v>
      </c>
      <c r="U53" s="9" t="str">
        <f t="shared" si="34"/>
        <v>PASS</v>
      </c>
      <c r="V53" s="4">
        <v>0</v>
      </c>
      <c r="W53" s="4">
        <v>0</v>
      </c>
      <c r="X53" s="4">
        <f t="shared" si="35"/>
        <v>0</v>
      </c>
      <c r="Y53" s="9" t="str">
        <f t="shared" si="36"/>
        <v>PASS</v>
      </c>
      <c r="Z53" s="4">
        <v>0</v>
      </c>
      <c r="AA53" s="4">
        <v>0</v>
      </c>
      <c r="AB53" s="4">
        <v>0</v>
      </c>
      <c r="AC53" s="4">
        <v>0</v>
      </c>
      <c r="AE53" s="4">
        <v>0</v>
      </c>
      <c r="AF53" s="4">
        <v>0</v>
      </c>
      <c r="AG53" s="4">
        <v>0</v>
      </c>
      <c r="AH53" s="4">
        <f t="shared" si="37"/>
        <v>0</v>
      </c>
      <c r="AI53" s="9" t="str">
        <f t="shared" si="38"/>
        <v>PASS</v>
      </c>
      <c r="AJ53" s="4">
        <v>3</v>
      </c>
      <c r="AK53" s="9" t="str">
        <f t="shared" si="39"/>
        <v>FAIL</v>
      </c>
      <c r="AL53" s="4">
        <v>30</v>
      </c>
      <c r="AM53" s="4">
        <v>0</v>
      </c>
      <c r="AN53" s="4">
        <v>0</v>
      </c>
      <c r="AO53" s="4">
        <v>0</v>
      </c>
      <c r="AP53" s="4">
        <v>15</v>
      </c>
      <c r="AQ53" s="4">
        <v>80</v>
      </c>
      <c r="AR53" s="4">
        <v>5</v>
      </c>
      <c r="AS53" s="4">
        <v>0</v>
      </c>
      <c r="AT53" s="4">
        <v>0</v>
      </c>
      <c r="AU53" s="4">
        <f t="shared" si="40"/>
        <v>4</v>
      </c>
      <c r="AV53" s="9" t="str">
        <f t="shared" si="41"/>
        <v>PASS</v>
      </c>
      <c r="AW53" s="4">
        <v>0</v>
      </c>
      <c r="AX53" s="4">
        <v>3</v>
      </c>
      <c r="AY53" s="4">
        <f t="shared" si="42"/>
        <v>3</v>
      </c>
      <c r="AZ53" s="9" t="str">
        <f t="shared" si="43"/>
        <v>PASS</v>
      </c>
      <c r="BA53" s="4">
        <v>15</v>
      </c>
      <c r="BB53" s="9" t="str">
        <f t="shared" si="44"/>
        <v>FAIL</v>
      </c>
      <c r="BC53" s="4">
        <v>80</v>
      </c>
      <c r="BD53" s="9" t="str">
        <f t="shared" si="45"/>
        <v>PASS</v>
      </c>
      <c r="BE53" s="9" t="str">
        <f t="shared" si="46"/>
        <v>FAIL</v>
      </c>
      <c r="BF53" s="55">
        <v>10</v>
      </c>
      <c r="BG53" s="9" t="str">
        <f t="shared" si="47"/>
        <v>FAIL</v>
      </c>
      <c r="BH53" s="4">
        <v>0</v>
      </c>
      <c r="BI53" s="9" t="str">
        <f t="shared" si="48"/>
        <v>PASS</v>
      </c>
      <c r="BJ53" s="4">
        <v>0</v>
      </c>
      <c r="BK53" s="9" t="str">
        <f t="shared" si="49"/>
        <v>PASS</v>
      </c>
      <c r="BL53" s="9">
        <f t="shared" si="50"/>
        <v>4</v>
      </c>
      <c r="BM53" s="9" t="str">
        <f t="shared" si="51"/>
        <v>FAIL</v>
      </c>
      <c r="BN53" s="4">
        <v>0</v>
      </c>
      <c r="BO53" s="4">
        <v>0</v>
      </c>
      <c r="BP53" s="4">
        <v>0</v>
      </c>
      <c r="BQ53" s="4">
        <v>0</v>
      </c>
      <c r="BR53" s="4">
        <v>0</v>
      </c>
      <c r="BS53" s="4">
        <v>0</v>
      </c>
      <c r="BT53" s="4">
        <v>4</v>
      </c>
      <c r="BU53" s="4">
        <v>4</v>
      </c>
      <c r="BV53" s="4">
        <v>3</v>
      </c>
      <c r="BW53" s="4">
        <v>4</v>
      </c>
      <c r="BX53" s="4" t="s">
        <v>86</v>
      </c>
      <c r="BY53" s="4" t="s">
        <v>82</v>
      </c>
      <c r="BZ53" t="s">
        <v>241</v>
      </c>
    </row>
    <row r="54" spans="1:78" x14ac:dyDescent="0.35">
      <c r="A54" s="9">
        <v>18</v>
      </c>
      <c r="B54" s="4" t="s">
        <v>131</v>
      </c>
      <c r="C54" s="4">
        <v>67</v>
      </c>
      <c r="D54" s="24">
        <v>-3.87861051935469</v>
      </c>
      <c r="E54" s="24">
        <v>50.526305640726299</v>
      </c>
      <c r="F54" s="4">
        <v>10</v>
      </c>
      <c r="G54" s="9" t="str">
        <f t="shared" si="26"/>
        <v>YES</v>
      </c>
      <c r="H54" s="4">
        <v>0</v>
      </c>
      <c r="I54" s="9" t="str">
        <f t="shared" si="27"/>
        <v>FAIL</v>
      </c>
      <c r="J54" s="4">
        <v>0</v>
      </c>
      <c r="K54" s="9" t="str">
        <f t="shared" si="28"/>
        <v>PASS</v>
      </c>
      <c r="L54" s="4">
        <v>5</v>
      </c>
      <c r="M54" s="9" t="str">
        <f t="shared" si="29"/>
        <v>PASS</v>
      </c>
      <c r="N54" s="4">
        <v>2</v>
      </c>
      <c r="O54" s="9" t="str">
        <f t="shared" si="30"/>
        <v>PASS</v>
      </c>
      <c r="P54" s="4">
        <f t="shared" si="31"/>
        <v>7</v>
      </c>
      <c r="Q54" s="9" t="str">
        <f t="shared" si="32"/>
        <v>PASS</v>
      </c>
      <c r="R54" s="4">
        <v>0</v>
      </c>
      <c r="S54" s="9" t="str">
        <f t="shared" si="33"/>
        <v>PASS</v>
      </c>
      <c r="T54" s="4">
        <v>5</v>
      </c>
      <c r="U54" s="9" t="str">
        <f t="shared" si="34"/>
        <v>PASS</v>
      </c>
      <c r="V54" s="4">
        <v>0</v>
      </c>
      <c r="W54" s="4">
        <v>0</v>
      </c>
      <c r="X54" s="4">
        <f t="shared" si="35"/>
        <v>0</v>
      </c>
      <c r="Y54" s="9" t="str">
        <f t="shared" si="36"/>
        <v>PASS</v>
      </c>
      <c r="Z54" s="4">
        <v>0</v>
      </c>
      <c r="AA54" s="4">
        <v>0</v>
      </c>
      <c r="AB54" s="4">
        <v>0</v>
      </c>
      <c r="AC54" s="4">
        <v>0</v>
      </c>
      <c r="AE54" s="4">
        <v>10</v>
      </c>
      <c r="AF54" s="4">
        <v>0</v>
      </c>
      <c r="AG54" s="4">
        <v>0</v>
      </c>
      <c r="AH54" s="4">
        <f t="shared" si="37"/>
        <v>10</v>
      </c>
      <c r="AI54" s="9" t="str">
        <f t="shared" si="38"/>
        <v>FAIL</v>
      </c>
      <c r="AJ54" s="4">
        <v>17</v>
      </c>
      <c r="AK54" s="9" t="str">
        <f t="shared" si="39"/>
        <v>FAIL</v>
      </c>
      <c r="AL54" s="4">
        <v>0</v>
      </c>
      <c r="AM54" s="4">
        <v>0</v>
      </c>
      <c r="AN54" s="4">
        <v>0</v>
      </c>
      <c r="AO54" s="4">
        <v>0</v>
      </c>
      <c r="AP54" s="4">
        <v>35</v>
      </c>
      <c r="AQ54" s="4">
        <v>10</v>
      </c>
      <c r="AR54" s="4">
        <v>15</v>
      </c>
      <c r="AS54" s="4">
        <v>0</v>
      </c>
      <c r="AT54" s="4">
        <v>0</v>
      </c>
      <c r="AU54" s="4">
        <f t="shared" si="40"/>
        <v>3</v>
      </c>
      <c r="AV54" s="9" t="str">
        <f t="shared" si="41"/>
        <v>FAIL</v>
      </c>
      <c r="AW54" s="4">
        <v>0</v>
      </c>
      <c r="AX54" s="4">
        <v>7</v>
      </c>
      <c r="AY54" s="4">
        <f t="shared" si="42"/>
        <v>7</v>
      </c>
      <c r="AZ54" s="9" t="str">
        <f t="shared" si="43"/>
        <v>PASS</v>
      </c>
      <c r="BA54" s="4">
        <v>0</v>
      </c>
      <c r="BB54" s="9" t="str">
        <f t="shared" si="44"/>
        <v>FAIL</v>
      </c>
      <c r="BC54" s="4">
        <v>0</v>
      </c>
      <c r="BD54" s="9" t="str">
        <f t="shared" si="45"/>
        <v>FAIL</v>
      </c>
      <c r="BE54" s="9" t="str">
        <f t="shared" si="46"/>
        <v>FAIL</v>
      </c>
      <c r="BF54" s="55">
        <v>0</v>
      </c>
      <c r="BG54" s="9" t="str">
        <f t="shared" si="47"/>
        <v>PASS</v>
      </c>
      <c r="BH54" s="4">
        <v>2</v>
      </c>
      <c r="BI54" s="9" t="str">
        <f t="shared" si="48"/>
        <v>PASS</v>
      </c>
      <c r="BJ54" s="4">
        <v>1</v>
      </c>
      <c r="BK54" s="9" t="str">
        <f t="shared" si="49"/>
        <v>PASS</v>
      </c>
      <c r="BL54" s="9">
        <f t="shared" si="50"/>
        <v>7</v>
      </c>
      <c r="BM54" s="9" t="str">
        <f t="shared" si="51"/>
        <v>FAIL</v>
      </c>
      <c r="BN54" s="4">
        <v>0</v>
      </c>
      <c r="BO54" s="4">
        <v>0</v>
      </c>
      <c r="BP54" s="4">
        <v>2</v>
      </c>
      <c r="BQ54" s="4">
        <v>2</v>
      </c>
      <c r="BR54" s="4">
        <v>0</v>
      </c>
      <c r="BS54" s="4">
        <v>2</v>
      </c>
      <c r="BT54" s="4">
        <v>5</v>
      </c>
      <c r="BU54" s="4">
        <v>3</v>
      </c>
      <c r="BV54" s="4">
        <v>3</v>
      </c>
      <c r="BW54" s="4">
        <v>3</v>
      </c>
      <c r="BX54" s="4" t="s">
        <v>86</v>
      </c>
      <c r="BY54" s="4" t="s">
        <v>86</v>
      </c>
      <c r="BZ54" t="s">
        <v>132</v>
      </c>
    </row>
    <row r="55" spans="1:78" x14ac:dyDescent="0.35">
      <c r="A55" s="9">
        <v>45</v>
      </c>
      <c r="B55" s="4" t="s">
        <v>125</v>
      </c>
      <c r="C55" s="4">
        <v>67</v>
      </c>
      <c r="D55" s="24">
        <v>-3.9820815505094398</v>
      </c>
      <c r="E55" s="24">
        <v>50.477883643258501</v>
      </c>
      <c r="F55" s="4">
        <v>8</v>
      </c>
      <c r="G55" s="9" t="str">
        <f t="shared" si="26"/>
        <v>YES</v>
      </c>
      <c r="H55" s="4">
        <v>26</v>
      </c>
      <c r="I55" s="9" t="str">
        <f t="shared" si="27"/>
        <v>PASS</v>
      </c>
      <c r="J55" s="4">
        <v>0</v>
      </c>
      <c r="K55" s="9" t="str">
        <f t="shared" si="28"/>
        <v>PASS</v>
      </c>
      <c r="L55" s="4">
        <v>25</v>
      </c>
      <c r="M55" s="9" t="str">
        <f t="shared" si="29"/>
        <v>FAIL</v>
      </c>
      <c r="N55" s="4">
        <v>0</v>
      </c>
      <c r="O55" s="9" t="str">
        <f t="shared" si="30"/>
        <v>PASS</v>
      </c>
      <c r="P55" s="4">
        <f t="shared" si="31"/>
        <v>25</v>
      </c>
      <c r="Q55" s="9" t="str">
        <f t="shared" si="32"/>
        <v>FAIL</v>
      </c>
      <c r="R55" s="4">
        <v>0</v>
      </c>
      <c r="S55" s="9" t="str">
        <f t="shared" si="33"/>
        <v>PASS</v>
      </c>
      <c r="T55" s="4">
        <v>1</v>
      </c>
      <c r="U55" s="9" t="str">
        <f t="shared" si="34"/>
        <v>PASS</v>
      </c>
      <c r="V55" s="4">
        <v>0</v>
      </c>
      <c r="W55" s="4">
        <v>0</v>
      </c>
      <c r="X55" s="4">
        <f t="shared" si="35"/>
        <v>0</v>
      </c>
      <c r="Y55" s="9" t="str">
        <f t="shared" si="36"/>
        <v>PASS</v>
      </c>
      <c r="Z55" s="4">
        <v>0</v>
      </c>
      <c r="AA55" s="4">
        <v>0</v>
      </c>
      <c r="AB55" s="4">
        <v>0</v>
      </c>
      <c r="AC55" s="4">
        <v>0</v>
      </c>
      <c r="AE55" s="4">
        <v>0</v>
      </c>
      <c r="AF55" s="4">
        <v>0</v>
      </c>
      <c r="AG55" s="4">
        <v>0</v>
      </c>
      <c r="AH55" s="4">
        <f t="shared" si="37"/>
        <v>0</v>
      </c>
      <c r="AI55" s="9" t="str">
        <f t="shared" si="38"/>
        <v>PASS</v>
      </c>
      <c r="AJ55" s="4">
        <v>0</v>
      </c>
      <c r="AK55" s="9" t="str">
        <f t="shared" si="39"/>
        <v>PASS</v>
      </c>
      <c r="AL55" s="4">
        <v>25</v>
      </c>
      <c r="AM55" s="4">
        <v>1</v>
      </c>
      <c r="AN55" s="4">
        <v>0</v>
      </c>
      <c r="AO55" s="4">
        <v>0</v>
      </c>
      <c r="AP55" s="4">
        <v>3</v>
      </c>
      <c r="AQ55" s="4">
        <v>40</v>
      </c>
      <c r="AR55" s="4">
        <v>20</v>
      </c>
      <c r="AS55" s="4">
        <v>0</v>
      </c>
      <c r="AT55" s="4">
        <v>0</v>
      </c>
      <c r="AU55" s="4">
        <f t="shared" si="40"/>
        <v>5</v>
      </c>
      <c r="AV55" s="9" t="str">
        <f t="shared" si="41"/>
        <v>PASS</v>
      </c>
      <c r="AW55" s="4">
        <v>0</v>
      </c>
      <c r="AX55" s="4">
        <v>8</v>
      </c>
      <c r="AY55" s="4">
        <f t="shared" si="42"/>
        <v>8</v>
      </c>
      <c r="AZ55" s="9" t="str">
        <f t="shared" si="43"/>
        <v>PASS</v>
      </c>
      <c r="BA55" s="4">
        <v>0</v>
      </c>
      <c r="BB55" s="9" t="str">
        <f t="shared" si="44"/>
        <v>FAIL</v>
      </c>
      <c r="BC55" s="4">
        <v>100</v>
      </c>
      <c r="BD55" s="9" t="str">
        <f t="shared" si="45"/>
        <v>PASS</v>
      </c>
      <c r="BE55" s="9" t="str">
        <f t="shared" si="46"/>
        <v>FAIL</v>
      </c>
      <c r="BF55" s="55">
        <v>1</v>
      </c>
      <c r="BG55" s="9" t="str">
        <f t="shared" si="47"/>
        <v>PASS</v>
      </c>
      <c r="BH55" s="4">
        <v>0</v>
      </c>
      <c r="BI55" s="9" t="str">
        <f t="shared" si="48"/>
        <v>PASS</v>
      </c>
      <c r="BJ55" s="4">
        <v>0</v>
      </c>
      <c r="BK55" s="9" t="str">
        <f t="shared" si="49"/>
        <v>PASS</v>
      </c>
      <c r="BL55" s="9">
        <f t="shared" si="50"/>
        <v>4</v>
      </c>
      <c r="BM55" s="9" t="str">
        <f t="shared" si="51"/>
        <v>FAIL</v>
      </c>
      <c r="BN55" s="4">
        <v>0</v>
      </c>
      <c r="BO55" s="4">
        <v>0</v>
      </c>
      <c r="BP55" s="4">
        <v>0</v>
      </c>
      <c r="BQ55" s="4">
        <v>0</v>
      </c>
      <c r="BR55" s="4">
        <v>0</v>
      </c>
      <c r="BS55" s="4">
        <v>0</v>
      </c>
      <c r="BT55" s="4">
        <v>3</v>
      </c>
      <c r="BU55" s="4">
        <v>3</v>
      </c>
      <c r="BV55" s="4">
        <v>3</v>
      </c>
      <c r="BW55" s="4">
        <v>3</v>
      </c>
      <c r="BX55" s="4" t="s">
        <v>86</v>
      </c>
      <c r="BY55" s="4" t="s">
        <v>82</v>
      </c>
      <c r="BZ55" t="s">
        <v>212</v>
      </c>
    </row>
    <row r="56" spans="1:78" x14ac:dyDescent="0.35">
      <c r="A56" s="9">
        <v>17</v>
      </c>
      <c r="B56" s="4" t="s">
        <v>128</v>
      </c>
      <c r="C56" s="4">
        <v>67</v>
      </c>
      <c r="D56" s="24">
        <v>-3.8849468113640602</v>
      </c>
      <c r="E56" s="24">
        <v>50.523634392130198</v>
      </c>
      <c r="F56" s="4">
        <v>5</v>
      </c>
      <c r="G56" s="9" t="str">
        <f t="shared" si="26"/>
        <v>YES</v>
      </c>
      <c r="H56" s="4">
        <v>0</v>
      </c>
      <c r="I56" s="9" t="str">
        <f t="shared" si="27"/>
        <v>FAIL</v>
      </c>
      <c r="J56" s="4">
        <v>5</v>
      </c>
      <c r="K56" s="9" t="str">
        <f t="shared" si="28"/>
        <v>FAIL</v>
      </c>
      <c r="L56" s="4">
        <v>20</v>
      </c>
      <c r="M56" s="9" t="str">
        <f t="shared" si="29"/>
        <v>FAIL</v>
      </c>
      <c r="N56" s="4">
        <v>5</v>
      </c>
      <c r="O56" s="9" t="str">
        <f t="shared" si="30"/>
        <v>PASS</v>
      </c>
      <c r="P56" s="4">
        <f t="shared" si="31"/>
        <v>25</v>
      </c>
      <c r="Q56" s="9" t="str">
        <f t="shared" si="32"/>
        <v>FAIL</v>
      </c>
      <c r="R56" s="4">
        <v>0</v>
      </c>
      <c r="S56" s="9" t="str">
        <f t="shared" si="33"/>
        <v>PASS</v>
      </c>
      <c r="T56" s="4">
        <v>5</v>
      </c>
      <c r="U56" s="9" t="str">
        <f t="shared" si="34"/>
        <v>PASS</v>
      </c>
      <c r="V56" s="4">
        <v>0</v>
      </c>
      <c r="W56" s="4">
        <v>0</v>
      </c>
      <c r="X56" s="4">
        <f t="shared" si="35"/>
        <v>0</v>
      </c>
      <c r="Y56" s="9" t="str">
        <f t="shared" si="36"/>
        <v>PASS</v>
      </c>
      <c r="Z56" s="4">
        <v>0</v>
      </c>
      <c r="AA56" s="4">
        <v>0</v>
      </c>
      <c r="AB56" s="4">
        <v>0</v>
      </c>
      <c r="AC56" s="4">
        <v>0</v>
      </c>
      <c r="AE56" s="4">
        <v>20</v>
      </c>
      <c r="AF56" s="4">
        <v>0</v>
      </c>
      <c r="AG56" s="4">
        <v>0</v>
      </c>
      <c r="AH56" s="4">
        <f t="shared" si="37"/>
        <v>20</v>
      </c>
      <c r="AI56" s="9" t="str">
        <f t="shared" si="38"/>
        <v>FAIL</v>
      </c>
      <c r="AJ56" s="4">
        <v>25</v>
      </c>
      <c r="AK56" s="9" t="str">
        <f t="shared" si="39"/>
        <v>FAIL</v>
      </c>
      <c r="AL56" s="4">
        <v>0</v>
      </c>
      <c r="AM56" s="4">
        <v>0</v>
      </c>
      <c r="AN56" s="4">
        <v>0</v>
      </c>
      <c r="AO56" s="4">
        <v>0</v>
      </c>
      <c r="AP56" s="4">
        <v>0</v>
      </c>
      <c r="AQ56" s="4">
        <v>0</v>
      </c>
      <c r="AR56" s="4">
        <v>10</v>
      </c>
      <c r="AS56" s="4">
        <v>0</v>
      </c>
      <c r="AT56" s="4">
        <v>0</v>
      </c>
      <c r="AU56" s="4">
        <f t="shared" si="40"/>
        <v>1</v>
      </c>
      <c r="AV56" s="9" t="str">
        <f t="shared" si="41"/>
        <v>FAIL</v>
      </c>
      <c r="AW56" s="4">
        <v>0</v>
      </c>
      <c r="AX56" s="4">
        <v>5</v>
      </c>
      <c r="AY56" s="4">
        <f t="shared" si="42"/>
        <v>5</v>
      </c>
      <c r="AZ56" s="9" t="str">
        <f t="shared" si="43"/>
        <v>PASS</v>
      </c>
      <c r="BA56" s="4">
        <v>0</v>
      </c>
      <c r="BB56" s="9" t="str">
        <f t="shared" si="44"/>
        <v>FAIL</v>
      </c>
      <c r="BC56" s="4">
        <v>0</v>
      </c>
      <c r="BD56" s="9" t="str">
        <f t="shared" si="45"/>
        <v>FAIL</v>
      </c>
      <c r="BE56" s="9" t="str">
        <f t="shared" si="46"/>
        <v>FAIL</v>
      </c>
      <c r="BF56" s="55">
        <v>20</v>
      </c>
      <c r="BG56" s="9" t="str">
        <f t="shared" si="47"/>
        <v>FAIL</v>
      </c>
      <c r="BH56" s="4">
        <v>0</v>
      </c>
      <c r="BI56" s="9" t="str">
        <f t="shared" si="48"/>
        <v>PASS</v>
      </c>
      <c r="BJ56" s="4">
        <v>0</v>
      </c>
      <c r="BK56" s="9" t="str">
        <f t="shared" si="49"/>
        <v>PASS</v>
      </c>
      <c r="BL56" s="9">
        <f t="shared" si="50"/>
        <v>11</v>
      </c>
      <c r="BM56" s="9" t="str">
        <f t="shared" si="51"/>
        <v>FAIL</v>
      </c>
      <c r="BN56" s="4">
        <v>0</v>
      </c>
      <c r="BO56" s="4">
        <v>0</v>
      </c>
      <c r="BP56" s="4">
        <v>0</v>
      </c>
      <c r="BQ56" s="4">
        <v>0</v>
      </c>
      <c r="BR56" s="4">
        <v>0</v>
      </c>
      <c r="BS56" s="4">
        <v>0</v>
      </c>
      <c r="BT56" s="4">
        <v>3</v>
      </c>
      <c r="BU56" s="4">
        <v>3</v>
      </c>
      <c r="BV56" s="4">
        <v>3</v>
      </c>
      <c r="BW56" s="4">
        <v>3</v>
      </c>
      <c r="BX56" s="4" t="s">
        <v>86</v>
      </c>
      <c r="BY56" s="4" t="s">
        <v>86</v>
      </c>
      <c r="BZ56" t="s">
        <v>129</v>
      </c>
    </row>
    <row r="57" spans="1:78" x14ac:dyDescent="0.35">
      <c r="A57" s="9">
        <v>34</v>
      </c>
      <c r="B57" s="4" t="s">
        <v>179</v>
      </c>
      <c r="D57" s="24">
        <v>-3.8806254647915002</v>
      </c>
      <c r="E57" s="24">
        <v>50.492634920350703</v>
      </c>
      <c r="F57" s="4">
        <v>5</v>
      </c>
      <c r="G57" s="9" t="str">
        <f t="shared" si="26"/>
        <v>YES</v>
      </c>
      <c r="H57" s="4">
        <v>5</v>
      </c>
      <c r="I57" s="9" t="str">
        <f t="shared" si="27"/>
        <v>FAIL</v>
      </c>
      <c r="J57" s="4">
        <v>0</v>
      </c>
      <c r="K57" s="9" t="str">
        <f t="shared" si="28"/>
        <v>PASS</v>
      </c>
      <c r="L57" s="4">
        <v>40</v>
      </c>
      <c r="M57" s="9" t="str">
        <f t="shared" si="29"/>
        <v>FAIL</v>
      </c>
      <c r="N57" s="4">
        <v>0</v>
      </c>
      <c r="O57" s="9" t="str">
        <f t="shared" si="30"/>
        <v>PASS</v>
      </c>
      <c r="P57" s="4">
        <f t="shared" si="31"/>
        <v>40</v>
      </c>
      <c r="Q57" s="9" t="str">
        <f t="shared" si="32"/>
        <v>FAIL</v>
      </c>
      <c r="R57" s="4">
        <v>0</v>
      </c>
      <c r="S57" s="9" t="str">
        <f t="shared" si="33"/>
        <v>PASS</v>
      </c>
      <c r="T57" s="4">
        <v>0</v>
      </c>
      <c r="U57" s="9" t="str">
        <f t="shared" si="34"/>
        <v>PASS</v>
      </c>
      <c r="V57" s="4">
        <v>0</v>
      </c>
      <c r="W57" s="4">
        <v>0</v>
      </c>
      <c r="X57" s="4">
        <f t="shared" si="35"/>
        <v>0</v>
      </c>
      <c r="Y57" s="9" t="str">
        <f t="shared" si="36"/>
        <v>PASS</v>
      </c>
      <c r="Z57" s="4">
        <v>0</v>
      </c>
      <c r="AA57" s="4">
        <v>0</v>
      </c>
      <c r="AB57" s="4">
        <v>0</v>
      </c>
      <c r="AC57" s="4">
        <v>0</v>
      </c>
      <c r="AE57" s="4">
        <v>0</v>
      </c>
      <c r="AF57" s="4">
        <v>0</v>
      </c>
      <c r="AG57" s="4">
        <v>0</v>
      </c>
      <c r="AH57" s="4">
        <f t="shared" si="37"/>
        <v>0</v>
      </c>
      <c r="AI57" s="9" t="str">
        <f t="shared" si="38"/>
        <v>PASS</v>
      </c>
      <c r="AJ57" s="4">
        <v>2</v>
      </c>
      <c r="AK57" s="9" t="str">
        <f t="shared" si="39"/>
        <v>FAIL</v>
      </c>
      <c r="AL57" s="4">
        <v>2</v>
      </c>
      <c r="AM57" s="4">
        <v>1</v>
      </c>
      <c r="AN57" s="4">
        <v>0</v>
      </c>
      <c r="AO57" s="4">
        <v>5</v>
      </c>
      <c r="AP57" s="4">
        <v>10</v>
      </c>
      <c r="AQ57" s="4">
        <v>85</v>
      </c>
      <c r="AR57" s="4">
        <v>0</v>
      </c>
      <c r="AS57" s="4">
        <v>0</v>
      </c>
      <c r="AT57" s="4">
        <v>0</v>
      </c>
      <c r="AU57" s="4">
        <f t="shared" si="40"/>
        <v>5</v>
      </c>
      <c r="AV57" s="9" t="str">
        <f t="shared" si="41"/>
        <v>PASS</v>
      </c>
      <c r="AW57" s="4">
        <v>0</v>
      </c>
      <c r="AX57" s="4">
        <v>0</v>
      </c>
      <c r="AY57" s="4">
        <f t="shared" si="42"/>
        <v>0</v>
      </c>
      <c r="AZ57" s="9" t="str">
        <f t="shared" si="43"/>
        <v>PASS</v>
      </c>
      <c r="BA57" s="4">
        <v>0</v>
      </c>
      <c r="BB57" s="9" t="str">
        <f t="shared" si="44"/>
        <v>FAIL</v>
      </c>
      <c r="BC57" s="4">
        <v>100</v>
      </c>
      <c r="BD57" s="9" t="str">
        <f t="shared" si="45"/>
        <v>PASS</v>
      </c>
      <c r="BE57" s="9" t="str">
        <f t="shared" si="46"/>
        <v>FAIL</v>
      </c>
      <c r="BF57" s="55">
        <v>2</v>
      </c>
      <c r="BG57" s="9" t="str">
        <f t="shared" si="47"/>
        <v>PASS</v>
      </c>
      <c r="BH57" s="4">
        <v>0</v>
      </c>
      <c r="BI57" s="9" t="str">
        <f t="shared" si="48"/>
        <v>PASS</v>
      </c>
      <c r="BJ57" s="4">
        <v>2</v>
      </c>
      <c r="BK57" s="9" t="str">
        <f t="shared" si="49"/>
        <v>PASS</v>
      </c>
      <c r="BL57" s="9">
        <f t="shared" si="50"/>
        <v>6</v>
      </c>
      <c r="BM57" s="9" t="str">
        <f t="shared" si="51"/>
        <v>FAIL</v>
      </c>
      <c r="BN57" s="4">
        <v>0</v>
      </c>
      <c r="BO57" s="4">
        <v>0</v>
      </c>
      <c r="BP57" s="4">
        <v>0</v>
      </c>
      <c r="BQ57" s="4">
        <v>0</v>
      </c>
      <c r="BR57" s="4">
        <v>0</v>
      </c>
      <c r="BS57" s="4">
        <v>0</v>
      </c>
      <c r="BT57" s="4">
        <v>1</v>
      </c>
      <c r="BU57" s="4">
        <v>2</v>
      </c>
      <c r="BV57" s="4">
        <v>3</v>
      </c>
      <c r="BW57" s="4">
        <v>1</v>
      </c>
      <c r="BX57" s="4" t="s">
        <v>86</v>
      </c>
      <c r="BY57" s="4" t="s">
        <v>86</v>
      </c>
      <c r="BZ57" t="s">
        <v>180</v>
      </c>
    </row>
    <row r="58" spans="1:78" x14ac:dyDescent="0.35">
      <c r="F58" s="4" t="s">
        <v>27</v>
      </c>
      <c r="G58" s="9">
        <f>COUNTIF(G4:G57, "YES")</f>
        <v>52</v>
      </c>
      <c r="H58" s="56">
        <f>AVERAGE(H4:H57)</f>
        <v>10.148148148148149</v>
      </c>
      <c r="I58" s="57" t="s">
        <v>315</v>
      </c>
      <c r="J58" s="60">
        <f>AVERAGE(J4:J57)</f>
        <v>9.2592592592592587E-2</v>
      </c>
      <c r="K58" s="59" t="s">
        <v>315</v>
      </c>
      <c r="L58" s="61">
        <f>AVERAGE(L4:L57)</f>
        <v>9.2777777777777786</v>
      </c>
      <c r="M58" s="4" t="s">
        <v>315</v>
      </c>
      <c r="N58" s="61">
        <f>AVERAGE(N4:N57)</f>
        <v>4.333333333333333</v>
      </c>
      <c r="O58" s="4" t="s">
        <v>315</v>
      </c>
      <c r="P58" s="56">
        <f>AVERAGE(P4:P57)</f>
        <v>13.611111111111111</v>
      </c>
      <c r="Q58" s="57" t="s">
        <v>315</v>
      </c>
      <c r="R58" s="60">
        <f>AVERAGE(R4:R57)</f>
        <v>0.81481481481481477</v>
      </c>
      <c r="S58" s="59" t="s">
        <v>315</v>
      </c>
      <c r="T58" s="60">
        <f>AVERAGE(T4:T57)</f>
        <v>4.9074074074074074</v>
      </c>
      <c r="U58" s="59" t="s">
        <v>315</v>
      </c>
      <c r="AL58" s="55">
        <f t="shared" ref="AL58:AT58" si="52">AVERAGE(AL4:AL57)</f>
        <v>9.5555555555555554</v>
      </c>
      <c r="AM58" s="55">
        <f t="shared" si="52"/>
        <v>0.7592592592592593</v>
      </c>
      <c r="AN58" s="55">
        <f t="shared" si="52"/>
        <v>9.2592592592592587E-2</v>
      </c>
      <c r="AO58" s="55">
        <f t="shared" si="52"/>
        <v>1.2407407407407407</v>
      </c>
      <c r="AP58" s="55">
        <f t="shared" si="52"/>
        <v>24.703703703703702</v>
      </c>
      <c r="AQ58" s="55">
        <f t="shared" si="52"/>
        <v>25.74074074074074</v>
      </c>
      <c r="AR58" s="55">
        <f t="shared" si="52"/>
        <v>10.943396226415095</v>
      </c>
      <c r="AS58" s="55">
        <f t="shared" si="52"/>
        <v>1.7037037037037037</v>
      </c>
      <c r="AT58" s="55">
        <f t="shared" si="52"/>
        <v>2.1111111111111112</v>
      </c>
      <c r="AU58" s="60">
        <f>AVERAGE(AU4:AU57)</f>
        <v>3.7222222222222223</v>
      </c>
      <c r="AV58" s="59" t="s">
        <v>315</v>
      </c>
      <c r="AW58" s="55">
        <f t="shared" ref="AW58:BC58" si="53">AVERAGE(AW4:AW57)</f>
        <v>0.51851851851851849</v>
      </c>
      <c r="AX58" s="55">
        <f t="shared" si="53"/>
        <v>4.6851851851851851</v>
      </c>
      <c r="AY58" s="60">
        <f t="shared" si="53"/>
        <v>5.2037037037037033</v>
      </c>
      <c r="AZ58" s="59" t="s">
        <v>315</v>
      </c>
      <c r="BA58" s="60">
        <f t="shared" si="53"/>
        <v>25.12962962962963</v>
      </c>
      <c r="BB58" s="73" t="s">
        <v>315</v>
      </c>
      <c r="BC58" s="60">
        <f t="shared" si="53"/>
        <v>58.537037037037038</v>
      </c>
      <c r="BD58" s="73" t="s">
        <v>315</v>
      </c>
      <c r="BF58" s="56">
        <f>AVERAGE(BF4:BF57)</f>
        <v>14.537037037037036</v>
      </c>
      <c r="BG58" s="57" t="s">
        <v>315</v>
      </c>
      <c r="BH58" s="60">
        <f>AVERAGE(BH4:BH57)</f>
        <v>0.55555555555555558</v>
      </c>
      <c r="BI58" s="59" t="s">
        <v>315</v>
      </c>
      <c r="BJ58" s="60">
        <f>AVERAGE(BJ4:BJ57)</f>
        <v>1.3888888888888888</v>
      </c>
      <c r="BK58" s="59" t="s">
        <v>315</v>
      </c>
    </row>
    <row r="59" spans="1:78" ht="32.5" x14ac:dyDescent="0.35">
      <c r="A59" s="9">
        <f>COUNT(A4:A57)</f>
        <v>54</v>
      </c>
      <c r="B59" s="16" t="s">
        <v>316</v>
      </c>
      <c r="C59" s="16"/>
      <c r="F59" s="33"/>
      <c r="G59" s="32"/>
      <c r="H59" s="34" t="s">
        <v>317</v>
      </c>
      <c r="I59" s="57">
        <f>COUNTIF(I4:I57,"FAIL")</f>
        <v>38</v>
      </c>
      <c r="J59" s="58" t="s">
        <v>318</v>
      </c>
      <c r="K59" s="59">
        <f>COUNTIF(K4:K57,"FAIL")</f>
        <v>1</v>
      </c>
      <c r="L59" s="58" t="s">
        <v>318</v>
      </c>
      <c r="M59" s="88">
        <f>COUNTIF(M4:M57,"FAIL")</f>
        <v>12</v>
      </c>
      <c r="N59" s="58" t="s">
        <v>318</v>
      </c>
      <c r="O59" s="59">
        <f>COUNTIF(O4:O57,"FAIL")</f>
        <v>5</v>
      </c>
      <c r="P59" s="58" t="s">
        <v>318</v>
      </c>
      <c r="Q59" s="88">
        <f>COUNTIF(Q4:Q57,"FAIL")</f>
        <v>15</v>
      </c>
      <c r="R59" s="58" t="s">
        <v>318</v>
      </c>
      <c r="S59" s="59">
        <f>COUNTIF(S4:S57,"FAIL")</f>
        <v>2</v>
      </c>
      <c r="T59" s="58" t="s">
        <v>318</v>
      </c>
      <c r="U59" s="59">
        <f>COUNTIF(U4:U57,"FAIL")</f>
        <v>7</v>
      </c>
      <c r="X59" s="58" t="s">
        <v>318</v>
      </c>
      <c r="Y59" s="59">
        <f>COUNTIF(Y4:Y57,"FAIL")</f>
        <v>0</v>
      </c>
      <c r="AH59" s="58" t="s">
        <v>318</v>
      </c>
      <c r="AI59" s="88">
        <f>COUNTIF(AI4:AI57,"FAIL")</f>
        <v>10</v>
      </c>
      <c r="AJ59" s="58" t="s">
        <v>318</v>
      </c>
      <c r="AK59" s="57">
        <f>COUNTIF(AK4:AK57,"FAIL")</f>
        <v>33</v>
      </c>
      <c r="AU59" s="58" t="s">
        <v>318</v>
      </c>
      <c r="AV59" s="57">
        <f>COUNTIF(AV4:AV57,"FAIL")</f>
        <v>26</v>
      </c>
      <c r="AY59" s="58" t="s">
        <v>318</v>
      </c>
      <c r="AZ59" s="59">
        <f>COUNTIF(AZ4:AZ57,"FAIL")</f>
        <v>2</v>
      </c>
      <c r="BA59" s="58" t="s">
        <v>318</v>
      </c>
      <c r="BB59" s="45">
        <f>COUNTIF(BB4:BB57,"FAIL")</f>
        <v>37</v>
      </c>
      <c r="BC59" s="58" t="s">
        <v>318</v>
      </c>
      <c r="BD59" s="132">
        <f>COUNTIF(BD4:BD57,"FAIL")</f>
        <v>19</v>
      </c>
      <c r="BE59" s="76">
        <f>COUNTIF(BE4:BE57,"FAIL")</f>
        <v>45</v>
      </c>
      <c r="BF59" s="58" t="s">
        <v>318</v>
      </c>
      <c r="BG59" s="57">
        <f>COUNTIF(BG4:BG57,"FAIL")</f>
        <v>19</v>
      </c>
      <c r="BH59" s="58" t="s">
        <v>318</v>
      </c>
      <c r="BI59" s="59">
        <f>COUNTIF(BI4:BI57,"FAIL")</f>
        <v>0</v>
      </c>
      <c r="BJ59" s="58" t="s">
        <v>318</v>
      </c>
      <c r="BK59" s="59">
        <f>COUNTIF(BK4:BK57,"FAIL")</f>
        <v>1</v>
      </c>
      <c r="BM59" s="57">
        <f>COUNTIF(BM4:BM57,"FAIL")</f>
        <v>54</v>
      </c>
      <c r="BN59" s="31" t="s">
        <v>319</v>
      </c>
      <c r="BO59" s="32"/>
      <c r="BP59" s="32"/>
    </row>
    <row r="60" spans="1:78" ht="22" x14ac:dyDescent="0.35">
      <c r="F60" s="35"/>
      <c r="G60" s="32"/>
      <c r="H60" s="34" t="s">
        <v>320</v>
      </c>
      <c r="I60" s="67">
        <f>I59/A59</f>
        <v>0.70370370370370372</v>
      </c>
      <c r="J60" s="58" t="s">
        <v>321</v>
      </c>
      <c r="K60" s="78">
        <f>K59/A59</f>
        <v>1.8518518518518517E-2</v>
      </c>
      <c r="L60" s="58" t="s">
        <v>321</v>
      </c>
      <c r="M60" s="89">
        <f>M59/A59</f>
        <v>0.22222222222222221</v>
      </c>
      <c r="N60" s="58" t="s">
        <v>321</v>
      </c>
      <c r="O60" s="78">
        <f>O59/A59</f>
        <v>9.2592592592592587E-2</v>
      </c>
      <c r="P60" s="58" t="s">
        <v>321</v>
      </c>
      <c r="Q60" s="89">
        <f>Q59/A59</f>
        <v>0.27777777777777779</v>
      </c>
      <c r="R60" s="58" t="s">
        <v>321</v>
      </c>
      <c r="S60" s="78">
        <f>S59/A59</f>
        <v>3.7037037037037035E-2</v>
      </c>
      <c r="T60" s="58" t="s">
        <v>321</v>
      </c>
      <c r="U60" s="78">
        <f>U59/A59</f>
        <v>0.12962962962962962</v>
      </c>
      <c r="X60" s="58" t="s">
        <v>321</v>
      </c>
      <c r="Y60" s="78">
        <f>Y59/A59</f>
        <v>0</v>
      </c>
      <c r="AH60" s="58" t="s">
        <v>321</v>
      </c>
      <c r="AI60" s="89">
        <f>AI59/A59</f>
        <v>0.18518518518518517</v>
      </c>
      <c r="AJ60" s="58" t="s">
        <v>321</v>
      </c>
      <c r="AK60" s="67">
        <f>AK59/A59</f>
        <v>0.61111111111111116</v>
      </c>
      <c r="AU60" s="58" t="s">
        <v>321</v>
      </c>
      <c r="AV60" s="67">
        <f>AV59/A59</f>
        <v>0.48148148148148145</v>
      </c>
      <c r="AY60" s="58" t="s">
        <v>321</v>
      </c>
      <c r="AZ60" s="78">
        <f>AZ59/A59</f>
        <v>3.7037037037037035E-2</v>
      </c>
      <c r="BA60" s="58" t="s">
        <v>321</v>
      </c>
      <c r="BB60" s="46">
        <f>BB59/A59</f>
        <v>0.68518518518518523</v>
      </c>
      <c r="BC60" s="58" t="s">
        <v>321</v>
      </c>
      <c r="BD60" s="133">
        <f>BD59/A59</f>
        <v>0.35185185185185186</v>
      </c>
      <c r="BE60" s="77">
        <f>BE59/A59</f>
        <v>0.83333333333333337</v>
      </c>
      <c r="BF60" s="58" t="s">
        <v>321</v>
      </c>
      <c r="BG60" s="67">
        <f>BG59/A59</f>
        <v>0.35185185185185186</v>
      </c>
      <c r="BH60" s="58" t="s">
        <v>321</v>
      </c>
      <c r="BI60" s="78">
        <f>BI59/A59</f>
        <v>0</v>
      </c>
      <c r="BJ60" s="58" t="s">
        <v>321</v>
      </c>
      <c r="BK60" s="78">
        <f>BK59/A59</f>
        <v>1.8518518518518517E-2</v>
      </c>
      <c r="BM60" s="67">
        <f>BM59/A59</f>
        <v>1</v>
      </c>
      <c r="BN60" s="32" t="s">
        <v>322</v>
      </c>
      <c r="BO60" s="32"/>
      <c r="BP60" s="32"/>
    </row>
    <row r="61" spans="1:78" ht="14.5" customHeight="1" x14ac:dyDescent="0.35">
      <c r="H61" s="157" t="s">
        <v>323</v>
      </c>
      <c r="I61" s="189"/>
      <c r="J61" s="174" t="s">
        <v>324</v>
      </c>
      <c r="K61" s="176"/>
      <c r="L61" s="157" t="s">
        <v>325</v>
      </c>
      <c r="M61" s="196"/>
      <c r="N61" s="196"/>
      <c r="O61" s="196"/>
      <c r="P61" s="196"/>
      <c r="Q61" s="189"/>
      <c r="R61" s="174" t="s">
        <v>326</v>
      </c>
      <c r="S61" s="175"/>
      <c r="T61" s="175"/>
      <c r="U61" s="176"/>
      <c r="V61" s="201" t="s">
        <v>327</v>
      </c>
      <c r="W61" s="202"/>
      <c r="X61" s="202"/>
      <c r="Y61" s="202"/>
      <c r="Z61" s="202"/>
      <c r="AA61" s="202"/>
      <c r="AB61" s="202"/>
      <c r="AC61" s="202"/>
      <c r="AD61" s="202"/>
      <c r="AE61" s="202"/>
      <c r="AF61" s="202"/>
      <c r="AG61" s="202"/>
      <c r="AH61" s="202"/>
      <c r="AI61" s="202"/>
      <c r="AJ61" s="202"/>
      <c r="AK61" s="203"/>
      <c r="AL61" s="183" t="s">
        <v>328</v>
      </c>
      <c r="AM61" s="184"/>
      <c r="AN61" s="184"/>
      <c r="AO61" s="184"/>
      <c r="AP61" s="184"/>
      <c r="AQ61" s="184"/>
      <c r="AR61" s="184"/>
      <c r="AS61" s="184"/>
      <c r="AT61" s="184"/>
      <c r="AU61" s="184"/>
      <c r="AV61" s="185"/>
      <c r="AW61" s="174" t="s">
        <v>329</v>
      </c>
      <c r="AX61" s="175"/>
      <c r="AY61" s="175"/>
      <c r="AZ61" s="176"/>
      <c r="BA61" s="157" t="s">
        <v>330</v>
      </c>
      <c r="BB61" s="196"/>
      <c r="BC61" s="196"/>
      <c r="BD61" s="196"/>
      <c r="BE61" s="189"/>
      <c r="BF61" s="157" t="s">
        <v>331</v>
      </c>
      <c r="BG61" s="158"/>
      <c r="BH61" s="165" t="s">
        <v>332</v>
      </c>
      <c r="BI61" s="166"/>
      <c r="BJ61" s="166"/>
      <c r="BK61" s="167"/>
      <c r="BN61" s="136" t="s">
        <v>333</v>
      </c>
      <c r="BO61" s="137"/>
      <c r="BP61" s="138"/>
    </row>
    <row r="62" spans="1:78" x14ac:dyDescent="0.35">
      <c r="H62" s="190"/>
      <c r="I62" s="191"/>
      <c r="J62" s="177"/>
      <c r="K62" s="179"/>
      <c r="L62" s="190"/>
      <c r="M62" s="197"/>
      <c r="N62" s="197"/>
      <c r="O62" s="197"/>
      <c r="P62" s="197"/>
      <c r="Q62" s="191"/>
      <c r="R62" s="177"/>
      <c r="S62" s="178"/>
      <c r="T62" s="178"/>
      <c r="U62" s="179"/>
      <c r="AL62" s="186"/>
      <c r="AM62" s="187"/>
      <c r="AN62" s="187"/>
      <c r="AO62" s="187"/>
      <c r="AP62" s="187"/>
      <c r="AQ62" s="187"/>
      <c r="AR62" s="187"/>
      <c r="AS62" s="187"/>
      <c r="AT62" s="187"/>
      <c r="AU62" s="187"/>
      <c r="AV62" s="188"/>
      <c r="AW62" s="177"/>
      <c r="AX62" s="199"/>
      <c r="AY62" s="199"/>
      <c r="AZ62" s="179"/>
      <c r="BA62" s="190"/>
      <c r="BB62" s="197"/>
      <c r="BC62" s="197"/>
      <c r="BD62" s="197"/>
      <c r="BE62" s="191"/>
      <c r="BF62" s="159"/>
      <c r="BG62" s="160"/>
      <c r="BH62" s="168"/>
      <c r="BI62" s="169"/>
      <c r="BJ62" s="169"/>
      <c r="BK62" s="170"/>
      <c r="BL62" s="49">
        <f>AVERAGE(BL4:BL57)</f>
        <v>5.0370370370370372</v>
      </c>
      <c r="BM62" s="4" t="s">
        <v>334</v>
      </c>
      <c r="BN62" s="139"/>
      <c r="BO62" s="140"/>
      <c r="BP62" s="141"/>
    </row>
    <row r="63" spans="1:78" x14ac:dyDescent="0.35">
      <c r="H63" s="190"/>
      <c r="I63" s="191"/>
      <c r="J63" s="177"/>
      <c r="K63" s="179"/>
      <c r="L63" s="192"/>
      <c r="M63" s="198"/>
      <c r="N63" s="198"/>
      <c r="O63" s="198"/>
      <c r="P63" s="198"/>
      <c r="Q63" s="193"/>
      <c r="R63" s="177"/>
      <c r="S63" s="178"/>
      <c r="T63" s="178"/>
      <c r="U63" s="179"/>
      <c r="AW63" s="194"/>
      <c r="AX63" s="200"/>
      <c r="AY63" s="200"/>
      <c r="AZ63" s="195"/>
      <c r="BA63" s="190"/>
      <c r="BB63" s="197"/>
      <c r="BC63" s="197"/>
      <c r="BD63" s="197"/>
      <c r="BE63" s="191"/>
      <c r="BF63" s="159"/>
      <c r="BG63" s="160"/>
      <c r="BH63" s="168"/>
      <c r="BI63" s="169"/>
      <c r="BJ63" s="169"/>
      <c r="BK63" s="170"/>
      <c r="BL63" s="4">
        <f>_xlfn.MODE.SNGL(BL4:BL57)</f>
        <v>4</v>
      </c>
      <c r="BM63" s="4" t="s">
        <v>335</v>
      </c>
      <c r="BN63" s="139"/>
      <c r="BO63" s="140"/>
      <c r="BP63" s="141"/>
    </row>
    <row r="64" spans="1:78" x14ac:dyDescent="0.35">
      <c r="H64" s="190"/>
      <c r="I64" s="191"/>
      <c r="J64" s="177"/>
      <c r="K64" s="179"/>
      <c r="R64" s="180"/>
      <c r="S64" s="181"/>
      <c r="T64" s="181"/>
      <c r="U64" s="182"/>
      <c r="BA64" s="190"/>
      <c r="BB64" s="204"/>
      <c r="BC64" s="204"/>
      <c r="BD64" s="204"/>
      <c r="BE64" s="191"/>
      <c r="BF64" s="159"/>
      <c r="BG64" s="160"/>
      <c r="BH64" s="168"/>
      <c r="BI64" s="169"/>
      <c r="BJ64" s="169"/>
      <c r="BK64" s="170"/>
      <c r="BL64" s="4">
        <f>MEDIAN(BL4:BL57)</f>
        <v>5</v>
      </c>
      <c r="BM64" s="4" t="s">
        <v>336</v>
      </c>
      <c r="BN64" s="139"/>
      <c r="BO64" s="140"/>
      <c r="BP64" s="141"/>
    </row>
    <row r="65" spans="8:68" x14ac:dyDescent="0.35">
      <c r="H65" s="192"/>
      <c r="I65" s="193"/>
      <c r="J65" s="194"/>
      <c r="K65" s="195"/>
      <c r="BA65" s="192"/>
      <c r="BB65" s="198"/>
      <c r="BC65" s="198"/>
      <c r="BD65" s="198"/>
      <c r="BE65" s="193"/>
      <c r="BF65" s="159"/>
      <c r="BG65" s="160"/>
      <c r="BH65" s="171"/>
      <c r="BI65" s="172"/>
      <c r="BJ65" s="172"/>
      <c r="BK65" s="173"/>
      <c r="BN65" s="139"/>
      <c r="BO65" s="140"/>
      <c r="BP65" s="141"/>
    </row>
    <row r="66" spans="8:68" x14ac:dyDescent="0.35">
      <c r="BF66" s="161"/>
      <c r="BG66" s="162"/>
      <c r="BN66" s="142"/>
      <c r="BO66" s="143"/>
      <c r="BP66" s="144"/>
    </row>
    <row r="67" spans="8:68" x14ac:dyDescent="0.35">
      <c r="BF67" s="163"/>
      <c r="BG67" s="164"/>
    </row>
  </sheetData>
  <sortState xmlns:xlrd2="http://schemas.microsoft.com/office/spreadsheetml/2017/richdata2" ref="A4:CA57">
    <sortCondition ref="C4:C57"/>
    <sortCondition ref="B4:B57"/>
  </sortState>
  <mergeCells count="32">
    <mergeCell ref="D2:E2"/>
    <mergeCell ref="H2:I2"/>
    <mergeCell ref="J2:K2"/>
    <mergeCell ref="L2:Q2"/>
    <mergeCell ref="BN2:BO2"/>
    <mergeCell ref="AW2:AZ2"/>
    <mergeCell ref="BA2:BE2"/>
    <mergeCell ref="Z2:AK2"/>
    <mergeCell ref="AL2:AV2"/>
    <mergeCell ref="R2:U2"/>
    <mergeCell ref="V2:Y2"/>
    <mergeCell ref="BT2:BY2"/>
    <mergeCell ref="BF1:BK1"/>
    <mergeCell ref="BF2:BG2"/>
    <mergeCell ref="BH2:BK2"/>
    <mergeCell ref="BP2:BS2"/>
    <mergeCell ref="BL2:BM2"/>
    <mergeCell ref="BN61:BP66"/>
    <mergeCell ref="AW1:BE1"/>
    <mergeCell ref="H1:Q1"/>
    <mergeCell ref="R1:AK1"/>
    <mergeCell ref="AL1:AV1"/>
    <mergeCell ref="BF61:BG67"/>
    <mergeCell ref="BH61:BK65"/>
    <mergeCell ref="R61:U64"/>
    <mergeCell ref="AL61:AV62"/>
    <mergeCell ref="H61:I65"/>
    <mergeCell ref="J61:K65"/>
    <mergeCell ref="L61:Q63"/>
    <mergeCell ref="AW61:AZ63"/>
    <mergeCell ref="V61:AK61"/>
    <mergeCell ref="BA61:BE65"/>
  </mergeCells>
  <conditionalFormatting sqref="A4:CB57">
    <cfRule type="containsText" dxfId="11" priority="1" operator="containsText" text="FAIL">
      <formula>NOT(ISERROR(SEARCH("FAIL",A4)))</formula>
    </cfRule>
    <cfRule type="containsText" dxfId="10" priority="2" operator="containsText" text="PASS">
      <formula>NOT(ISERROR(SEARCH("PASS",A4)))</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76"/>
  <sheetViews>
    <sheetView topLeftCell="A49" zoomScaleNormal="100" workbookViewId="0">
      <selection activeCell="H49" sqref="H1:H1048576"/>
    </sheetView>
  </sheetViews>
  <sheetFormatPr defaultRowHeight="14.5" x14ac:dyDescent="0.35"/>
  <cols>
    <col min="2" max="2" width="22.7265625" bestFit="1" customWidth="1"/>
    <col min="3" max="3" width="12.26953125" bestFit="1" customWidth="1"/>
    <col min="4" max="4" width="12.26953125" customWidth="1"/>
    <col min="15" max="15" width="11.26953125" customWidth="1"/>
  </cols>
  <sheetData>
    <row r="1" spans="1:62" x14ac:dyDescent="0.35">
      <c r="A1" t="s">
        <v>24</v>
      </c>
      <c r="B1" t="s">
        <v>25</v>
      </c>
      <c r="C1" t="s">
        <v>26</v>
      </c>
      <c r="D1" t="s">
        <v>337</v>
      </c>
      <c r="E1" t="s">
        <v>64</v>
      </c>
      <c r="F1" t="s">
        <v>65</v>
      </c>
      <c r="G1" t="s">
        <v>66</v>
      </c>
      <c r="H1" t="s">
        <v>338</v>
      </c>
      <c r="I1" t="s">
        <v>339</v>
      </c>
      <c r="J1" t="s">
        <v>340</v>
      </c>
      <c r="K1" t="s">
        <v>341</v>
      </c>
      <c r="L1" t="s">
        <v>342</v>
      </c>
      <c r="M1" t="s">
        <v>343</v>
      </c>
      <c r="N1" t="s">
        <v>344</v>
      </c>
      <c r="O1" t="s">
        <v>345</v>
      </c>
      <c r="P1" t="s">
        <v>346</v>
      </c>
      <c r="Q1" t="s">
        <v>347</v>
      </c>
      <c r="R1" t="s">
        <v>348</v>
      </c>
      <c r="S1" t="s">
        <v>349</v>
      </c>
      <c r="T1" t="s">
        <v>350</v>
      </c>
      <c r="U1" t="s">
        <v>351</v>
      </c>
      <c r="V1" t="s">
        <v>352</v>
      </c>
      <c r="W1" t="s">
        <v>353</v>
      </c>
      <c r="X1" t="s">
        <v>354</v>
      </c>
      <c r="Y1" t="s">
        <v>355</v>
      </c>
      <c r="Z1" t="s">
        <v>356</v>
      </c>
      <c r="AA1" t="s">
        <v>357</v>
      </c>
      <c r="AB1" t="s">
        <v>358</v>
      </c>
      <c r="AC1" t="s">
        <v>359</v>
      </c>
      <c r="AD1" t="s">
        <v>360</v>
      </c>
      <c r="AE1" t="s">
        <v>361</v>
      </c>
      <c r="AF1" t="s">
        <v>362</v>
      </c>
      <c r="AG1" t="s">
        <v>363</v>
      </c>
      <c r="AH1" t="s">
        <v>364</v>
      </c>
      <c r="AI1" t="s">
        <v>365</v>
      </c>
      <c r="AJ1" t="s">
        <v>366</v>
      </c>
      <c r="AK1" t="s">
        <v>367</v>
      </c>
      <c r="AL1" t="s">
        <v>368</v>
      </c>
      <c r="AM1" t="s">
        <v>369</v>
      </c>
      <c r="AN1" t="s">
        <v>370</v>
      </c>
      <c r="AO1" t="s">
        <v>371</v>
      </c>
      <c r="AP1" t="s">
        <v>372</v>
      </c>
      <c r="AQ1" t="s">
        <v>373</v>
      </c>
      <c r="AR1" t="s">
        <v>374</v>
      </c>
      <c r="AS1" t="s">
        <v>375</v>
      </c>
      <c r="AT1" t="s">
        <v>61</v>
      </c>
      <c r="AU1" t="s">
        <v>62</v>
      </c>
      <c r="AV1" t="s">
        <v>376</v>
      </c>
      <c r="AW1" t="s">
        <v>377</v>
      </c>
      <c r="AX1" t="s">
        <v>71</v>
      </c>
      <c r="AY1" t="s">
        <v>72</v>
      </c>
      <c r="AZ1" t="s">
        <v>67</v>
      </c>
      <c r="BA1" t="s">
        <v>68</v>
      </c>
      <c r="BB1" t="s">
        <v>69</v>
      </c>
      <c r="BC1" t="s">
        <v>70</v>
      </c>
      <c r="BD1" t="s">
        <v>378</v>
      </c>
      <c r="BE1" t="s">
        <v>379</v>
      </c>
      <c r="BF1" t="s">
        <v>380</v>
      </c>
      <c r="BG1" t="s">
        <v>381</v>
      </c>
      <c r="BH1" t="s">
        <v>382</v>
      </c>
      <c r="BI1" t="s">
        <v>77</v>
      </c>
      <c r="BJ1" t="s">
        <v>78</v>
      </c>
    </row>
    <row r="2" spans="1:62" x14ac:dyDescent="0.35">
      <c r="A2">
        <v>7</v>
      </c>
      <c r="B2" t="s">
        <v>383</v>
      </c>
      <c r="C2">
        <v>135</v>
      </c>
      <c r="D2" t="s">
        <v>82</v>
      </c>
      <c r="E2" t="s">
        <v>384</v>
      </c>
      <c r="F2" s="1">
        <v>45369.593356481499</v>
      </c>
      <c r="G2" s="1">
        <v>45369.593356481499</v>
      </c>
      <c r="I2">
        <v>0</v>
      </c>
      <c r="J2">
        <v>0</v>
      </c>
      <c r="K2">
        <v>0</v>
      </c>
      <c r="L2">
        <v>0</v>
      </c>
      <c r="M2">
        <v>0</v>
      </c>
      <c r="N2" t="s">
        <v>86</v>
      </c>
      <c r="O2">
        <v>75</v>
      </c>
      <c r="P2">
        <v>0</v>
      </c>
      <c r="Q2">
        <v>0</v>
      </c>
      <c r="R2">
        <v>1</v>
      </c>
      <c r="S2">
        <v>0</v>
      </c>
      <c r="T2">
        <v>0</v>
      </c>
      <c r="U2">
        <v>0</v>
      </c>
      <c r="V2">
        <v>0</v>
      </c>
      <c r="W2">
        <v>0</v>
      </c>
      <c r="X2">
        <v>7</v>
      </c>
      <c r="Y2">
        <v>0</v>
      </c>
      <c r="Z2">
        <v>0</v>
      </c>
      <c r="AA2">
        <v>5</v>
      </c>
      <c r="AB2">
        <v>0</v>
      </c>
      <c r="AC2">
        <v>8</v>
      </c>
      <c r="AD2">
        <v>0</v>
      </c>
      <c r="AE2">
        <v>0</v>
      </c>
      <c r="AF2">
        <v>0</v>
      </c>
      <c r="AG2">
        <v>0</v>
      </c>
      <c r="AH2">
        <v>0</v>
      </c>
      <c r="AI2">
        <v>0</v>
      </c>
      <c r="AJ2">
        <v>0</v>
      </c>
      <c r="AK2">
        <v>0</v>
      </c>
      <c r="AL2">
        <v>0</v>
      </c>
      <c r="AM2">
        <v>0</v>
      </c>
      <c r="AN2">
        <v>75</v>
      </c>
      <c r="AO2">
        <v>1</v>
      </c>
      <c r="AP2">
        <v>0</v>
      </c>
      <c r="AQ2">
        <v>3</v>
      </c>
      <c r="AR2">
        <v>0</v>
      </c>
      <c r="AS2">
        <v>135</v>
      </c>
      <c r="AT2" t="s">
        <v>385</v>
      </c>
      <c r="AU2" t="s">
        <v>383</v>
      </c>
      <c r="AV2">
        <v>0</v>
      </c>
      <c r="AW2" t="s">
        <v>86</v>
      </c>
      <c r="AX2" t="s">
        <v>86</v>
      </c>
      <c r="AY2" t="s">
        <v>86</v>
      </c>
      <c r="AZ2">
        <v>12</v>
      </c>
      <c r="BA2">
        <v>12</v>
      </c>
      <c r="BB2">
        <v>12</v>
      </c>
      <c r="BC2">
        <v>12</v>
      </c>
      <c r="BD2">
        <v>0</v>
      </c>
      <c r="BE2" t="s">
        <v>229</v>
      </c>
      <c r="BH2">
        <v>0</v>
      </c>
      <c r="BI2">
        <v>-3.9358626407449901</v>
      </c>
      <c r="BJ2">
        <v>50.489513033776497</v>
      </c>
    </row>
    <row r="3" spans="1:62" x14ac:dyDescent="0.35">
      <c r="A3">
        <v>44</v>
      </c>
      <c r="B3" t="s">
        <v>386</v>
      </c>
      <c r="C3">
        <v>70</v>
      </c>
      <c r="D3" t="s">
        <v>82</v>
      </c>
      <c r="E3" t="s">
        <v>387</v>
      </c>
      <c r="F3" s="1">
        <v>45372.533425925903</v>
      </c>
      <c r="G3" s="1">
        <v>45372.533923611103</v>
      </c>
      <c r="I3">
        <v>0</v>
      </c>
      <c r="J3">
        <v>0</v>
      </c>
      <c r="K3">
        <v>0</v>
      </c>
      <c r="L3">
        <v>0</v>
      </c>
      <c r="M3">
        <v>0</v>
      </c>
      <c r="N3" t="s">
        <v>86</v>
      </c>
      <c r="O3">
        <v>0</v>
      </c>
      <c r="P3">
        <v>3</v>
      </c>
      <c r="Q3">
        <v>0</v>
      </c>
      <c r="R3">
        <v>0</v>
      </c>
      <c r="S3">
        <v>2</v>
      </c>
      <c r="T3">
        <v>0</v>
      </c>
      <c r="U3">
        <v>0</v>
      </c>
      <c r="V3">
        <v>0</v>
      </c>
      <c r="W3">
        <v>0</v>
      </c>
      <c r="X3">
        <v>25</v>
      </c>
      <c r="Y3">
        <v>0</v>
      </c>
      <c r="Z3">
        <v>0</v>
      </c>
      <c r="AA3">
        <v>0</v>
      </c>
      <c r="AB3">
        <v>0</v>
      </c>
      <c r="AC3">
        <v>0</v>
      </c>
      <c r="AD3">
        <v>0</v>
      </c>
      <c r="AE3">
        <v>0</v>
      </c>
      <c r="AF3">
        <v>0</v>
      </c>
      <c r="AG3">
        <v>0</v>
      </c>
      <c r="AH3">
        <v>0</v>
      </c>
      <c r="AI3">
        <v>0</v>
      </c>
      <c r="AJ3">
        <v>0</v>
      </c>
      <c r="AK3">
        <v>0</v>
      </c>
      <c r="AL3">
        <v>0</v>
      </c>
      <c r="AM3">
        <v>0</v>
      </c>
      <c r="AN3">
        <v>99</v>
      </c>
      <c r="AO3">
        <v>2</v>
      </c>
      <c r="AP3">
        <v>0</v>
      </c>
      <c r="AQ3">
        <v>10</v>
      </c>
      <c r="AR3">
        <v>0</v>
      </c>
      <c r="AS3">
        <v>70</v>
      </c>
      <c r="AT3" t="s">
        <v>388</v>
      </c>
      <c r="AU3" t="s">
        <v>386</v>
      </c>
      <c r="AV3">
        <v>0</v>
      </c>
      <c r="AW3" t="s">
        <v>82</v>
      </c>
      <c r="AX3" t="s">
        <v>82</v>
      </c>
      <c r="AY3" t="s">
        <v>86</v>
      </c>
      <c r="AZ3">
        <v>30</v>
      </c>
      <c r="BA3">
        <v>30</v>
      </c>
      <c r="BB3">
        <v>30</v>
      </c>
      <c r="BC3">
        <v>30</v>
      </c>
      <c r="BD3">
        <v>0</v>
      </c>
      <c r="BE3" t="s">
        <v>229</v>
      </c>
      <c r="BH3">
        <v>0</v>
      </c>
      <c r="BI3">
        <v>-3.92526693740861</v>
      </c>
      <c r="BJ3">
        <v>50.508801017430699</v>
      </c>
    </row>
    <row r="4" spans="1:62" x14ac:dyDescent="0.35">
      <c r="A4">
        <v>60</v>
      </c>
      <c r="B4" t="s">
        <v>389</v>
      </c>
      <c r="C4">
        <v>105</v>
      </c>
      <c r="D4" t="s">
        <v>82</v>
      </c>
      <c r="E4" t="s">
        <v>390</v>
      </c>
      <c r="F4" s="1">
        <v>45371.448946759301</v>
      </c>
      <c r="G4" s="1">
        <v>45371.448946759301</v>
      </c>
      <c r="I4">
        <v>0</v>
      </c>
      <c r="J4">
        <v>0</v>
      </c>
      <c r="K4">
        <v>0</v>
      </c>
      <c r="L4">
        <v>0</v>
      </c>
      <c r="M4">
        <v>0</v>
      </c>
      <c r="N4" t="s">
        <v>86</v>
      </c>
      <c r="O4">
        <v>100</v>
      </c>
      <c r="P4">
        <v>1</v>
      </c>
      <c r="Q4">
        <v>0</v>
      </c>
      <c r="R4">
        <v>0</v>
      </c>
      <c r="S4">
        <v>0</v>
      </c>
      <c r="T4">
        <v>0</v>
      </c>
      <c r="U4">
        <v>0</v>
      </c>
      <c r="V4">
        <v>8</v>
      </c>
      <c r="W4">
        <v>0</v>
      </c>
      <c r="X4">
        <v>3</v>
      </c>
      <c r="Y4">
        <v>0</v>
      </c>
      <c r="Z4">
        <v>0</v>
      </c>
      <c r="AA4">
        <v>25</v>
      </c>
      <c r="AB4">
        <v>0</v>
      </c>
      <c r="AC4">
        <v>6</v>
      </c>
      <c r="AD4">
        <v>10</v>
      </c>
      <c r="AE4">
        <v>0</v>
      </c>
      <c r="AF4">
        <v>0</v>
      </c>
      <c r="AG4">
        <v>0</v>
      </c>
      <c r="AH4">
        <v>0</v>
      </c>
      <c r="AI4">
        <v>0</v>
      </c>
      <c r="AJ4">
        <v>0</v>
      </c>
      <c r="AK4">
        <v>0</v>
      </c>
      <c r="AL4">
        <v>0</v>
      </c>
      <c r="AM4">
        <v>0</v>
      </c>
      <c r="AN4">
        <v>18</v>
      </c>
      <c r="AO4">
        <v>12</v>
      </c>
      <c r="AP4">
        <v>0</v>
      </c>
      <c r="AQ4">
        <v>8</v>
      </c>
      <c r="AR4">
        <v>0</v>
      </c>
      <c r="AS4">
        <v>105</v>
      </c>
      <c r="AT4" t="s">
        <v>391</v>
      </c>
      <c r="AU4" t="s">
        <v>389</v>
      </c>
      <c r="AV4">
        <v>95</v>
      </c>
      <c r="AW4" t="s">
        <v>86</v>
      </c>
      <c r="AX4" t="s">
        <v>86</v>
      </c>
      <c r="AY4" t="s">
        <v>86</v>
      </c>
      <c r="AZ4">
        <v>8</v>
      </c>
      <c r="BA4">
        <v>6</v>
      </c>
      <c r="BB4">
        <v>18</v>
      </c>
      <c r="BC4">
        <v>6</v>
      </c>
      <c r="BD4">
        <v>0</v>
      </c>
      <c r="BE4" t="s">
        <v>229</v>
      </c>
      <c r="BH4">
        <v>0</v>
      </c>
      <c r="BI4">
        <v>-3.9017358847480801</v>
      </c>
      <c r="BJ4">
        <v>50.459410585956299</v>
      </c>
    </row>
    <row r="5" spans="1:62" x14ac:dyDescent="0.35">
      <c r="A5">
        <v>62</v>
      </c>
      <c r="B5" t="s">
        <v>392</v>
      </c>
      <c r="C5">
        <v>40</v>
      </c>
      <c r="D5" t="s">
        <v>82</v>
      </c>
      <c r="E5" t="s">
        <v>393</v>
      </c>
      <c r="F5" s="1">
        <v>45371.628530092603</v>
      </c>
      <c r="G5" s="1">
        <v>45371.628530092603</v>
      </c>
      <c r="I5">
        <v>0</v>
      </c>
      <c r="J5">
        <v>0</v>
      </c>
      <c r="K5">
        <v>0</v>
      </c>
      <c r="L5">
        <v>0</v>
      </c>
      <c r="M5">
        <v>0</v>
      </c>
      <c r="N5" t="s">
        <v>86</v>
      </c>
      <c r="O5">
        <v>0</v>
      </c>
      <c r="P5">
        <v>0</v>
      </c>
      <c r="Q5">
        <v>0</v>
      </c>
      <c r="R5">
        <v>12</v>
      </c>
      <c r="S5">
        <v>0</v>
      </c>
      <c r="T5">
        <v>0</v>
      </c>
      <c r="U5">
        <v>0</v>
      </c>
      <c r="V5">
        <v>0</v>
      </c>
      <c r="W5">
        <v>0</v>
      </c>
      <c r="X5">
        <v>5</v>
      </c>
      <c r="Y5">
        <v>0</v>
      </c>
      <c r="Z5">
        <v>0</v>
      </c>
      <c r="AA5">
        <v>0</v>
      </c>
      <c r="AB5">
        <v>0</v>
      </c>
      <c r="AC5">
        <v>3</v>
      </c>
      <c r="AD5">
        <v>5</v>
      </c>
      <c r="AE5">
        <v>0</v>
      </c>
      <c r="AF5">
        <v>2</v>
      </c>
      <c r="AG5">
        <v>0</v>
      </c>
      <c r="AH5">
        <v>0</v>
      </c>
      <c r="AI5">
        <v>0</v>
      </c>
      <c r="AJ5">
        <v>0</v>
      </c>
      <c r="AK5">
        <v>0</v>
      </c>
      <c r="AL5">
        <v>0</v>
      </c>
      <c r="AM5">
        <v>0</v>
      </c>
      <c r="AN5">
        <v>90</v>
      </c>
      <c r="AO5">
        <v>11</v>
      </c>
      <c r="AP5">
        <v>2</v>
      </c>
      <c r="AQ5">
        <v>6</v>
      </c>
      <c r="AR5">
        <v>0</v>
      </c>
      <c r="AS5">
        <v>40</v>
      </c>
      <c r="AT5" t="s">
        <v>394</v>
      </c>
      <c r="AU5" t="s">
        <v>392</v>
      </c>
      <c r="AV5">
        <v>0</v>
      </c>
      <c r="AW5" t="s">
        <v>86</v>
      </c>
      <c r="AX5" t="s">
        <v>86</v>
      </c>
      <c r="AY5" t="s">
        <v>86</v>
      </c>
      <c r="AZ5">
        <v>25</v>
      </c>
      <c r="BA5">
        <v>30</v>
      </c>
      <c r="BB5">
        <v>15</v>
      </c>
      <c r="BC5">
        <v>40</v>
      </c>
      <c r="BD5">
        <v>0</v>
      </c>
      <c r="BE5" t="s">
        <v>229</v>
      </c>
      <c r="BH5">
        <v>0</v>
      </c>
      <c r="BI5">
        <v>-3.9012443580656502</v>
      </c>
      <c r="BJ5">
        <v>50.466725494229003</v>
      </c>
    </row>
    <row r="6" spans="1:62" x14ac:dyDescent="0.35">
      <c r="A6">
        <v>67</v>
      </c>
      <c r="B6" t="s">
        <v>395</v>
      </c>
      <c r="C6">
        <v>95</v>
      </c>
      <c r="D6" t="s">
        <v>82</v>
      </c>
      <c r="E6" t="s">
        <v>396</v>
      </c>
      <c r="F6" s="1">
        <v>45370.647025462997</v>
      </c>
      <c r="G6" s="1">
        <v>45370.647025462997</v>
      </c>
      <c r="I6">
        <v>0</v>
      </c>
      <c r="J6">
        <v>0</v>
      </c>
      <c r="K6">
        <v>0</v>
      </c>
      <c r="L6">
        <v>0</v>
      </c>
      <c r="M6">
        <v>0</v>
      </c>
      <c r="N6" t="s">
        <v>86</v>
      </c>
      <c r="O6">
        <v>0</v>
      </c>
      <c r="P6">
        <v>1</v>
      </c>
      <c r="Q6">
        <v>0</v>
      </c>
      <c r="R6">
        <v>1</v>
      </c>
      <c r="S6">
        <v>2</v>
      </c>
      <c r="T6">
        <v>10</v>
      </c>
      <c r="U6">
        <v>0</v>
      </c>
      <c r="V6">
        <v>0</v>
      </c>
      <c r="W6">
        <v>0</v>
      </c>
      <c r="X6">
        <v>0</v>
      </c>
      <c r="Y6">
        <v>0</v>
      </c>
      <c r="Z6">
        <v>0</v>
      </c>
      <c r="AA6">
        <v>80</v>
      </c>
      <c r="AB6">
        <v>0</v>
      </c>
      <c r="AC6">
        <v>0</v>
      </c>
      <c r="AD6">
        <v>2</v>
      </c>
      <c r="AE6">
        <v>0</v>
      </c>
      <c r="AF6">
        <v>0</v>
      </c>
      <c r="AG6">
        <v>0</v>
      </c>
      <c r="AH6">
        <v>0</v>
      </c>
      <c r="AI6">
        <v>0</v>
      </c>
      <c r="AJ6">
        <v>0</v>
      </c>
      <c r="AK6">
        <v>0</v>
      </c>
      <c r="AL6">
        <v>0</v>
      </c>
      <c r="AM6">
        <v>0</v>
      </c>
      <c r="AN6">
        <v>75</v>
      </c>
      <c r="AO6">
        <v>5</v>
      </c>
      <c r="AP6">
        <v>0</v>
      </c>
      <c r="AQ6">
        <v>0</v>
      </c>
      <c r="AR6">
        <v>0</v>
      </c>
      <c r="AS6">
        <v>95</v>
      </c>
      <c r="AT6" t="s">
        <v>397</v>
      </c>
      <c r="AU6" t="s">
        <v>395</v>
      </c>
      <c r="AV6">
        <v>0</v>
      </c>
      <c r="AW6" t="s">
        <v>86</v>
      </c>
      <c r="AX6" t="s">
        <v>86</v>
      </c>
      <c r="AY6" t="s">
        <v>86</v>
      </c>
      <c r="AZ6">
        <v>25</v>
      </c>
      <c r="BA6">
        <v>25</v>
      </c>
      <c r="BB6">
        <v>15</v>
      </c>
      <c r="BC6">
        <v>15</v>
      </c>
      <c r="BD6">
        <v>0</v>
      </c>
      <c r="BE6" t="s">
        <v>229</v>
      </c>
      <c r="BH6">
        <v>0</v>
      </c>
      <c r="BI6">
        <v>-3.9429326542205301</v>
      </c>
      <c r="BJ6">
        <v>50.465348527609599</v>
      </c>
    </row>
    <row r="7" spans="1:62" x14ac:dyDescent="0.35">
      <c r="A7">
        <v>68</v>
      </c>
      <c r="B7" t="s">
        <v>398</v>
      </c>
      <c r="C7">
        <v>43</v>
      </c>
      <c r="D7" t="s">
        <v>82</v>
      </c>
      <c r="E7" t="s">
        <v>399</v>
      </c>
      <c r="F7" s="1">
        <v>45370.659375000003</v>
      </c>
      <c r="G7" s="1">
        <v>45370.659375000003</v>
      </c>
      <c r="I7">
        <v>0</v>
      </c>
      <c r="J7">
        <v>0</v>
      </c>
      <c r="K7">
        <v>0</v>
      </c>
      <c r="L7">
        <v>0</v>
      </c>
      <c r="M7">
        <v>0</v>
      </c>
      <c r="N7" t="s">
        <v>86</v>
      </c>
      <c r="O7">
        <v>0</v>
      </c>
      <c r="P7">
        <v>0</v>
      </c>
      <c r="Q7">
        <v>0</v>
      </c>
      <c r="R7">
        <v>0</v>
      </c>
      <c r="S7">
        <v>0</v>
      </c>
      <c r="T7">
        <v>0</v>
      </c>
      <c r="U7">
        <v>0</v>
      </c>
      <c r="V7">
        <v>0</v>
      </c>
      <c r="W7">
        <v>0</v>
      </c>
      <c r="X7">
        <v>90</v>
      </c>
      <c r="Y7">
        <v>0</v>
      </c>
      <c r="Z7">
        <v>0</v>
      </c>
      <c r="AA7">
        <v>20</v>
      </c>
      <c r="AB7">
        <v>0</v>
      </c>
      <c r="AC7">
        <v>0</v>
      </c>
      <c r="AD7">
        <v>5</v>
      </c>
      <c r="AE7">
        <v>0</v>
      </c>
      <c r="AF7">
        <v>5</v>
      </c>
      <c r="AG7">
        <v>0</v>
      </c>
      <c r="AH7">
        <v>0</v>
      </c>
      <c r="AI7">
        <v>0</v>
      </c>
      <c r="AJ7">
        <v>0</v>
      </c>
      <c r="AK7">
        <v>0</v>
      </c>
      <c r="AL7">
        <v>0</v>
      </c>
      <c r="AM7">
        <v>0</v>
      </c>
      <c r="AN7">
        <v>60</v>
      </c>
      <c r="AO7">
        <v>0</v>
      </c>
      <c r="AP7">
        <v>5</v>
      </c>
      <c r="AQ7">
        <v>5</v>
      </c>
      <c r="AR7">
        <v>0</v>
      </c>
      <c r="AS7">
        <v>43</v>
      </c>
      <c r="AU7" t="s">
        <v>398</v>
      </c>
      <c r="AV7">
        <v>0</v>
      </c>
      <c r="AW7" t="s">
        <v>86</v>
      </c>
      <c r="AX7" t="s">
        <v>86</v>
      </c>
      <c r="AY7" t="s">
        <v>86</v>
      </c>
      <c r="AZ7">
        <v>15</v>
      </c>
      <c r="BA7">
        <v>15</v>
      </c>
      <c r="BB7">
        <v>16</v>
      </c>
      <c r="BC7">
        <v>10</v>
      </c>
      <c r="BD7">
        <v>0</v>
      </c>
      <c r="BE7" t="s">
        <v>229</v>
      </c>
      <c r="BH7">
        <v>0</v>
      </c>
      <c r="BI7">
        <v>-3.9358081157021698</v>
      </c>
      <c r="BJ7">
        <v>50.465639396182802</v>
      </c>
    </row>
    <row r="8" spans="1:62" x14ac:dyDescent="0.35">
      <c r="A8">
        <v>66</v>
      </c>
      <c r="B8" t="s">
        <v>400</v>
      </c>
      <c r="C8">
        <v>35</v>
      </c>
      <c r="D8" t="s">
        <v>82</v>
      </c>
      <c r="E8" t="s">
        <v>401</v>
      </c>
      <c r="F8" s="1">
        <v>45370.557916666701</v>
      </c>
      <c r="G8" s="1">
        <v>45370.557916666701</v>
      </c>
      <c r="I8">
        <v>0</v>
      </c>
      <c r="J8">
        <v>0</v>
      </c>
      <c r="K8">
        <v>0</v>
      </c>
      <c r="L8">
        <v>0</v>
      </c>
      <c r="M8">
        <v>0</v>
      </c>
      <c r="N8" t="s">
        <v>86</v>
      </c>
      <c r="O8">
        <v>0</v>
      </c>
      <c r="P8">
        <v>0</v>
      </c>
      <c r="Q8">
        <v>0</v>
      </c>
      <c r="R8">
        <v>0</v>
      </c>
      <c r="S8">
        <v>3</v>
      </c>
      <c r="T8">
        <v>0</v>
      </c>
      <c r="U8">
        <v>0</v>
      </c>
      <c r="V8">
        <v>0</v>
      </c>
      <c r="W8">
        <v>0</v>
      </c>
      <c r="X8">
        <v>35</v>
      </c>
      <c r="Y8">
        <v>0</v>
      </c>
      <c r="Z8">
        <v>0</v>
      </c>
      <c r="AA8">
        <v>40</v>
      </c>
      <c r="AB8">
        <v>0</v>
      </c>
      <c r="AC8">
        <v>0</v>
      </c>
      <c r="AD8">
        <v>0</v>
      </c>
      <c r="AE8">
        <v>0</v>
      </c>
      <c r="AF8">
        <v>0</v>
      </c>
      <c r="AG8">
        <v>0</v>
      </c>
      <c r="AH8">
        <v>0</v>
      </c>
      <c r="AI8">
        <v>0</v>
      </c>
      <c r="AJ8">
        <v>0</v>
      </c>
      <c r="AK8">
        <v>0</v>
      </c>
      <c r="AL8">
        <v>0</v>
      </c>
      <c r="AM8">
        <v>0</v>
      </c>
      <c r="AN8">
        <v>60</v>
      </c>
      <c r="AO8">
        <v>0</v>
      </c>
      <c r="AP8">
        <v>0</v>
      </c>
      <c r="AQ8">
        <v>1</v>
      </c>
      <c r="AR8">
        <v>0</v>
      </c>
      <c r="AS8">
        <v>35</v>
      </c>
      <c r="AT8" t="s">
        <v>402</v>
      </c>
      <c r="AU8" t="s">
        <v>400</v>
      </c>
      <c r="AV8">
        <v>0</v>
      </c>
      <c r="AW8" t="s">
        <v>86</v>
      </c>
      <c r="AX8" t="s">
        <v>86</v>
      </c>
      <c r="AY8" t="s">
        <v>86</v>
      </c>
      <c r="AZ8">
        <v>7</v>
      </c>
      <c r="BA8">
        <v>10</v>
      </c>
      <c r="BB8">
        <v>10</v>
      </c>
      <c r="BC8">
        <v>8</v>
      </c>
      <c r="BD8">
        <v>0</v>
      </c>
      <c r="BE8" t="s">
        <v>229</v>
      </c>
      <c r="BH8">
        <v>0</v>
      </c>
      <c r="BI8">
        <v>-3.92992657873741</v>
      </c>
      <c r="BJ8">
        <v>50.4593521708194</v>
      </c>
    </row>
    <row r="9" spans="1:62" x14ac:dyDescent="0.35">
      <c r="A9">
        <v>65</v>
      </c>
      <c r="B9" t="s">
        <v>403</v>
      </c>
      <c r="C9">
        <v>125</v>
      </c>
      <c r="D9" t="s">
        <v>82</v>
      </c>
      <c r="E9" t="s">
        <v>404</v>
      </c>
      <c r="F9" s="1">
        <v>45370.532025462999</v>
      </c>
      <c r="G9" s="1">
        <v>45370.532025462999</v>
      </c>
      <c r="I9">
        <v>0</v>
      </c>
      <c r="J9">
        <v>0</v>
      </c>
      <c r="K9">
        <v>0</v>
      </c>
      <c r="L9">
        <v>0</v>
      </c>
      <c r="M9">
        <v>0</v>
      </c>
      <c r="N9" t="s">
        <v>86</v>
      </c>
      <c r="O9">
        <v>0</v>
      </c>
      <c r="P9">
        <v>0</v>
      </c>
      <c r="Q9">
        <v>0</v>
      </c>
      <c r="R9">
        <v>0</v>
      </c>
      <c r="S9">
        <v>0</v>
      </c>
      <c r="T9">
        <v>3</v>
      </c>
      <c r="U9">
        <v>0</v>
      </c>
      <c r="V9">
        <v>0</v>
      </c>
      <c r="W9">
        <v>0</v>
      </c>
      <c r="X9">
        <v>90</v>
      </c>
      <c r="Y9">
        <v>0</v>
      </c>
      <c r="Z9">
        <v>0</v>
      </c>
      <c r="AA9">
        <v>25</v>
      </c>
      <c r="AB9">
        <v>0</v>
      </c>
      <c r="AC9">
        <v>0</v>
      </c>
      <c r="AD9">
        <v>0</v>
      </c>
      <c r="AE9">
        <v>0</v>
      </c>
      <c r="AF9">
        <v>0</v>
      </c>
      <c r="AG9">
        <v>0</v>
      </c>
      <c r="AH9">
        <v>0</v>
      </c>
      <c r="AI9">
        <v>0</v>
      </c>
      <c r="AJ9">
        <v>0</v>
      </c>
      <c r="AK9">
        <v>0</v>
      </c>
      <c r="AL9">
        <v>0</v>
      </c>
      <c r="AM9">
        <v>0</v>
      </c>
      <c r="AN9">
        <v>90</v>
      </c>
      <c r="AO9">
        <v>0</v>
      </c>
      <c r="AP9">
        <v>0</v>
      </c>
      <c r="AQ9">
        <v>5</v>
      </c>
      <c r="AR9">
        <v>0</v>
      </c>
      <c r="AS9">
        <v>125</v>
      </c>
      <c r="AT9" t="s">
        <v>405</v>
      </c>
      <c r="AU9" t="s">
        <v>403</v>
      </c>
      <c r="AV9">
        <v>0</v>
      </c>
      <c r="AW9" t="s">
        <v>86</v>
      </c>
      <c r="AX9" t="s">
        <v>86</v>
      </c>
      <c r="AY9" t="s">
        <v>86</v>
      </c>
      <c r="AZ9">
        <v>40</v>
      </c>
      <c r="BA9">
        <v>40</v>
      </c>
      <c r="BB9">
        <v>40</v>
      </c>
      <c r="BC9">
        <v>30</v>
      </c>
      <c r="BD9">
        <v>0</v>
      </c>
      <c r="BE9" t="s">
        <v>229</v>
      </c>
      <c r="BH9">
        <v>0</v>
      </c>
      <c r="BI9">
        <v>-3.9303865583837001</v>
      </c>
      <c r="BJ9">
        <v>50.456433771550401</v>
      </c>
    </row>
    <row r="10" spans="1:62" x14ac:dyDescent="0.35">
      <c r="A10">
        <v>29</v>
      </c>
      <c r="B10" t="s">
        <v>406</v>
      </c>
      <c r="C10">
        <v>130</v>
      </c>
      <c r="D10" t="s">
        <v>82</v>
      </c>
      <c r="E10" t="s">
        <v>407</v>
      </c>
      <c r="F10" s="1">
        <v>45370.571157407401</v>
      </c>
      <c r="G10" s="1">
        <v>45370.571157407401</v>
      </c>
      <c r="I10">
        <v>0</v>
      </c>
      <c r="J10">
        <v>0</v>
      </c>
      <c r="K10">
        <v>0</v>
      </c>
      <c r="L10">
        <v>0</v>
      </c>
      <c r="M10">
        <v>5</v>
      </c>
      <c r="N10" t="s">
        <v>86</v>
      </c>
      <c r="O10">
        <v>100</v>
      </c>
      <c r="P10">
        <v>5</v>
      </c>
      <c r="Q10">
        <v>0</v>
      </c>
      <c r="R10">
        <v>4</v>
      </c>
      <c r="S10">
        <v>0</v>
      </c>
      <c r="T10">
        <v>2</v>
      </c>
      <c r="U10">
        <v>0</v>
      </c>
      <c r="V10">
        <v>0</v>
      </c>
      <c r="W10">
        <v>0</v>
      </c>
      <c r="X10">
        <v>2</v>
      </c>
      <c r="Y10">
        <v>0</v>
      </c>
      <c r="Z10">
        <v>0</v>
      </c>
      <c r="AA10">
        <v>12</v>
      </c>
      <c r="AB10">
        <v>0</v>
      </c>
      <c r="AC10">
        <v>6</v>
      </c>
      <c r="AD10">
        <v>1</v>
      </c>
      <c r="AE10">
        <v>0</v>
      </c>
      <c r="AF10">
        <v>0</v>
      </c>
      <c r="AG10">
        <v>0</v>
      </c>
      <c r="AH10">
        <v>0</v>
      </c>
      <c r="AI10">
        <v>0</v>
      </c>
      <c r="AJ10">
        <v>0</v>
      </c>
      <c r="AK10">
        <v>0</v>
      </c>
      <c r="AL10">
        <v>0</v>
      </c>
      <c r="AM10">
        <v>0</v>
      </c>
      <c r="AN10">
        <v>15</v>
      </c>
      <c r="AO10">
        <v>11</v>
      </c>
      <c r="AP10">
        <v>0</v>
      </c>
      <c r="AQ10">
        <v>5</v>
      </c>
      <c r="AR10">
        <v>0</v>
      </c>
      <c r="AS10">
        <v>130</v>
      </c>
      <c r="AT10" t="s">
        <v>408</v>
      </c>
      <c r="AU10" t="s">
        <v>406</v>
      </c>
      <c r="AV10">
        <v>0</v>
      </c>
      <c r="AW10" t="s">
        <v>82</v>
      </c>
      <c r="AX10" t="s">
        <v>86</v>
      </c>
      <c r="AY10" t="s">
        <v>86</v>
      </c>
      <c r="AZ10">
        <v>20</v>
      </c>
      <c r="BA10">
        <v>20</v>
      </c>
      <c r="BB10">
        <v>8</v>
      </c>
      <c r="BC10">
        <v>10</v>
      </c>
      <c r="BD10">
        <v>3</v>
      </c>
      <c r="BE10" t="s">
        <v>409</v>
      </c>
      <c r="BH10">
        <v>0</v>
      </c>
      <c r="BI10">
        <v>-3.9597698503543199</v>
      </c>
      <c r="BJ10">
        <v>50.462249941632699</v>
      </c>
    </row>
    <row r="11" spans="1:62" x14ac:dyDescent="0.35">
      <c r="A11">
        <v>26</v>
      </c>
      <c r="B11" t="s">
        <v>410</v>
      </c>
      <c r="C11">
        <v>100</v>
      </c>
      <c r="D11" t="s">
        <v>82</v>
      </c>
      <c r="E11" t="s">
        <v>411</v>
      </c>
      <c r="F11" s="1">
        <v>45370.4081365741</v>
      </c>
      <c r="G11" s="1">
        <v>45370.4081365741</v>
      </c>
      <c r="I11">
        <v>0</v>
      </c>
      <c r="J11">
        <v>2</v>
      </c>
      <c r="K11">
        <v>2</v>
      </c>
      <c r="L11">
        <v>0</v>
      </c>
      <c r="M11">
        <v>0</v>
      </c>
      <c r="N11" t="s">
        <v>86</v>
      </c>
      <c r="O11">
        <v>0</v>
      </c>
      <c r="P11">
        <v>0</v>
      </c>
      <c r="Q11">
        <v>0</v>
      </c>
      <c r="R11">
        <v>0</v>
      </c>
      <c r="S11">
        <v>0</v>
      </c>
      <c r="T11">
        <v>0</v>
      </c>
      <c r="U11">
        <v>0</v>
      </c>
      <c r="V11">
        <v>0</v>
      </c>
      <c r="W11">
        <v>0</v>
      </c>
      <c r="X11">
        <v>0</v>
      </c>
      <c r="Y11">
        <v>0</v>
      </c>
      <c r="Z11">
        <v>0</v>
      </c>
      <c r="AA11">
        <v>70</v>
      </c>
      <c r="AB11">
        <v>0</v>
      </c>
      <c r="AC11">
        <v>2</v>
      </c>
      <c r="AD11">
        <v>0</v>
      </c>
      <c r="AE11">
        <v>0</v>
      </c>
      <c r="AF11">
        <v>0</v>
      </c>
      <c r="AG11">
        <v>3</v>
      </c>
      <c r="AH11">
        <v>0</v>
      </c>
      <c r="AI11">
        <v>0</v>
      </c>
      <c r="AJ11">
        <v>0</v>
      </c>
      <c r="AK11">
        <v>0</v>
      </c>
      <c r="AL11">
        <v>0</v>
      </c>
      <c r="AM11">
        <v>0</v>
      </c>
      <c r="AN11">
        <v>5</v>
      </c>
      <c r="AO11">
        <v>0</v>
      </c>
      <c r="AP11">
        <v>10</v>
      </c>
      <c r="AQ11">
        <v>10</v>
      </c>
      <c r="AR11">
        <v>0</v>
      </c>
      <c r="AS11">
        <v>100</v>
      </c>
      <c r="AT11" t="s">
        <v>412</v>
      </c>
      <c r="AU11" t="s">
        <v>410</v>
      </c>
      <c r="AV11">
        <v>0</v>
      </c>
      <c r="AW11" t="s">
        <v>86</v>
      </c>
      <c r="AX11" t="s">
        <v>86</v>
      </c>
      <c r="AY11" t="s">
        <v>86</v>
      </c>
      <c r="AZ11">
        <v>12</v>
      </c>
      <c r="BA11">
        <v>8</v>
      </c>
      <c r="BB11">
        <v>10</v>
      </c>
      <c r="BC11">
        <v>8</v>
      </c>
      <c r="BD11">
        <v>0</v>
      </c>
      <c r="BE11" t="s">
        <v>409</v>
      </c>
      <c r="BH11">
        <v>0</v>
      </c>
      <c r="BI11">
        <v>-3.9589109432634002</v>
      </c>
      <c r="BJ11">
        <v>50.441677032329999</v>
      </c>
    </row>
    <row r="12" spans="1:62" x14ac:dyDescent="0.35">
      <c r="A12">
        <v>64</v>
      </c>
      <c r="B12" t="s">
        <v>413</v>
      </c>
      <c r="C12">
        <v>65</v>
      </c>
      <c r="D12" t="s">
        <v>82</v>
      </c>
      <c r="E12" t="s">
        <v>414</v>
      </c>
      <c r="F12" s="1">
        <v>45372.533159722203</v>
      </c>
      <c r="G12" s="1">
        <v>45372.533159722203</v>
      </c>
      <c r="I12">
        <v>0</v>
      </c>
      <c r="J12">
        <v>0</v>
      </c>
      <c r="K12">
        <v>0</v>
      </c>
      <c r="L12">
        <v>0</v>
      </c>
      <c r="M12">
        <v>1</v>
      </c>
      <c r="N12" t="s">
        <v>86</v>
      </c>
      <c r="O12">
        <v>10</v>
      </c>
      <c r="P12">
        <v>0</v>
      </c>
      <c r="Q12">
        <v>0</v>
      </c>
      <c r="R12">
        <v>18</v>
      </c>
      <c r="S12">
        <v>0</v>
      </c>
      <c r="T12">
        <v>0</v>
      </c>
      <c r="U12">
        <v>0</v>
      </c>
      <c r="V12">
        <v>0</v>
      </c>
      <c r="W12">
        <v>4</v>
      </c>
      <c r="X12">
        <v>15</v>
      </c>
      <c r="Y12">
        <v>0</v>
      </c>
      <c r="Z12">
        <v>0</v>
      </c>
      <c r="AA12">
        <v>8</v>
      </c>
      <c r="AB12">
        <v>0</v>
      </c>
      <c r="AC12">
        <v>0</v>
      </c>
      <c r="AD12">
        <v>18</v>
      </c>
      <c r="AE12">
        <v>0</v>
      </c>
      <c r="AF12">
        <v>4</v>
      </c>
      <c r="AG12">
        <v>0</v>
      </c>
      <c r="AH12">
        <v>0</v>
      </c>
      <c r="AI12">
        <v>0</v>
      </c>
      <c r="AJ12">
        <v>0</v>
      </c>
      <c r="AK12">
        <v>0</v>
      </c>
      <c r="AL12">
        <v>0</v>
      </c>
      <c r="AM12">
        <v>0</v>
      </c>
      <c r="AN12">
        <v>75</v>
      </c>
      <c r="AO12">
        <v>33</v>
      </c>
      <c r="AP12">
        <v>2</v>
      </c>
      <c r="AQ12">
        <v>8</v>
      </c>
      <c r="AR12">
        <v>0</v>
      </c>
      <c r="AS12">
        <v>65</v>
      </c>
      <c r="AT12" t="s">
        <v>415</v>
      </c>
      <c r="AU12" t="s">
        <v>413</v>
      </c>
      <c r="AV12">
        <v>0</v>
      </c>
      <c r="AW12" t="s">
        <v>86</v>
      </c>
      <c r="AX12" t="s">
        <v>86</v>
      </c>
      <c r="AY12" t="s">
        <v>86</v>
      </c>
      <c r="AZ12">
        <v>30</v>
      </c>
      <c r="BA12">
        <v>18</v>
      </c>
      <c r="BB12">
        <v>35</v>
      </c>
      <c r="BC12">
        <v>30</v>
      </c>
      <c r="BD12">
        <v>0</v>
      </c>
      <c r="BE12" t="s">
        <v>409</v>
      </c>
      <c r="BH12">
        <v>0</v>
      </c>
      <c r="BI12">
        <v>-3.9904276136595702</v>
      </c>
      <c r="BJ12">
        <v>50.473616058823801</v>
      </c>
    </row>
    <row r="13" spans="1:62" x14ac:dyDescent="0.35">
      <c r="A13">
        <v>31</v>
      </c>
      <c r="B13" t="s">
        <v>416</v>
      </c>
      <c r="C13">
        <v>35</v>
      </c>
      <c r="D13" t="s">
        <v>82</v>
      </c>
      <c r="E13" t="s">
        <v>417</v>
      </c>
      <c r="F13" s="1">
        <v>45370.629409722198</v>
      </c>
      <c r="G13" s="1">
        <v>45370.629409722198</v>
      </c>
      <c r="I13">
        <v>0</v>
      </c>
      <c r="J13">
        <v>1</v>
      </c>
      <c r="K13">
        <v>0</v>
      </c>
      <c r="L13">
        <v>1</v>
      </c>
      <c r="M13">
        <v>0</v>
      </c>
      <c r="N13" t="s">
        <v>86</v>
      </c>
      <c r="O13">
        <v>2</v>
      </c>
      <c r="P13">
        <v>0</v>
      </c>
      <c r="Q13">
        <v>0</v>
      </c>
      <c r="R13">
        <v>0</v>
      </c>
      <c r="S13">
        <v>0</v>
      </c>
      <c r="T13">
        <v>0</v>
      </c>
      <c r="U13">
        <v>0</v>
      </c>
      <c r="V13">
        <v>0</v>
      </c>
      <c r="W13">
        <v>0</v>
      </c>
      <c r="X13">
        <v>15</v>
      </c>
      <c r="Y13">
        <v>0</v>
      </c>
      <c r="Z13">
        <v>1</v>
      </c>
      <c r="AA13">
        <v>0</v>
      </c>
      <c r="AB13">
        <v>0</v>
      </c>
      <c r="AC13">
        <v>0</v>
      </c>
      <c r="AD13">
        <v>3</v>
      </c>
      <c r="AE13">
        <v>0</v>
      </c>
      <c r="AF13">
        <v>0</v>
      </c>
      <c r="AG13">
        <v>0</v>
      </c>
      <c r="AH13">
        <v>0</v>
      </c>
      <c r="AI13">
        <v>0</v>
      </c>
      <c r="AJ13">
        <v>0</v>
      </c>
      <c r="AK13">
        <v>0</v>
      </c>
      <c r="AL13">
        <v>0</v>
      </c>
      <c r="AM13">
        <v>0</v>
      </c>
      <c r="AN13">
        <v>55</v>
      </c>
      <c r="AO13">
        <v>0</v>
      </c>
      <c r="AP13">
        <v>0</v>
      </c>
      <c r="AQ13">
        <v>8</v>
      </c>
      <c r="AR13">
        <v>0</v>
      </c>
      <c r="AS13">
        <v>35</v>
      </c>
      <c r="AT13" t="s">
        <v>418</v>
      </c>
      <c r="AU13" t="s">
        <v>416</v>
      </c>
      <c r="AV13">
        <v>0</v>
      </c>
      <c r="AW13" t="s">
        <v>86</v>
      </c>
      <c r="AX13" t="s">
        <v>86</v>
      </c>
      <c r="AY13" t="s">
        <v>86</v>
      </c>
      <c r="AZ13">
        <v>35</v>
      </c>
      <c r="BA13">
        <v>35</v>
      </c>
      <c r="BB13">
        <v>35</v>
      </c>
      <c r="BC13">
        <v>15</v>
      </c>
      <c r="BD13">
        <v>0</v>
      </c>
      <c r="BE13" t="s">
        <v>229</v>
      </c>
      <c r="BH13">
        <v>0</v>
      </c>
      <c r="BI13">
        <v>-3.9781676959194301</v>
      </c>
      <c r="BJ13">
        <v>50.473306087216798</v>
      </c>
    </row>
    <row r="14" spans="1:62" x14ac:dyDescent="0.35">
      <c r="A14">
        <v>18</v>
      </c>
      <c r="B14" t="s">
        <v>419</v>
      </c>
      <c r="C14">
        <v>180</v>
      </c>
      <c r="D14" t="s">
        <v>82</v>
      </c>
      <c r="E14" t="s">
        <v>420</v>
      </c>
      <c r="F14" s="2">
        <v>45370.555054062497</v>
      </c>
      <c r="G14" s="2">
        <v>45370.555054062497</v>
      </c>
      <c r="I14">
        <v>0</v>
      </c>
      <c r="J14">
        <v>0</v>
      </c>
      <c r="K14">
        <v>0</v>
      </c>
      <c r="L14">
        <v>0</v>
      </c>
      <c r="M14">
        <v>0</v>
      </c>
      <c r="N14" t="s">
        <v>86</v>
      </c>
      <c r="O14">
        <v>10</v>
      </c>
      <c r="P14">
        <v>0</v>
      </c>
      <c r="Q14">
        <v>0</v>
      </c>
      <c r="R14">
        <v>0</v>
      </c>
      <c r="S14">
        <v>0</v>
      </c>
      <c r="T14">
        <v>0</v>
      </c>
      <c r="U14">
        <v>0</v>
      </c>
      <c r="V14">
        <v>0</v>
      </c>
      <c r="W14">
        <v>0</v>
      </c>
      <c r="X14">
        <v>0</v>
      </c>
      <c r="Y14">
        <v>0</v>
      </c>
      <c r="Z14">
        <v>1</v>
      </c>
      <c r="AA14">
        <v>25</v>
      </c>
      <c r="AB14">
        <v>0</v>
      </c>
      <c r="AC14">
        <v>0</v>
      </c>
      <c r="AD14">
        <v>1</v>
      </c>
      <c r="AE14">
        <v>0</v>
      </c>
      <c r="AF14">
        <v>0</v>
      </c>
      <c r="AG14">
        <v>0</v>
      </c>
      <c r="AH14">
        <v>0</v>
      </c>
      <c r="AI14">
        <v>0</v>
      </c>
      <c r="AJ14">
        <v>0</v>
      </c>
      <c r="AK14">
        <v>0</v>
      </c>
      <c r="AL14">
        <v>0</v>
      </c>
      <c r="AM14">
        <v>0</v>
      </c>
      <c r="AN14">
        <v>95</v>
      </c>
      <c r="AO14">
        <v>10</v>
      </c>
      <c r="AP14">
        <v>0</v>
      </c>
      <c r="AQ14">
        <v>0</v>
      </c>
      <c r="AR14">
        <v>100</v>
      </c>
      <c r="AS14">
        <v>180</v>
      </c>
      <c r="AT14" t="s">
        <v>421</v>
      </c>
      <c r="AU14" t="s">
        <v>419</v>
      </c>
      <c r="AV14">
        <v>0</v>
      </c>
      <c r="AW14" t="s">
        <v>86</v>
      </c>
      <c r="AX14" t="s">
        <v>86</v>
      </c>
      <c r="AY14" t="s">
        <v>86</v>
      </c>
      <c r="AZ14">
        <v>15</v>
      </c>
      <c r="BA14">
        <v>15</v>
      </c>
      <c r="BB14">
        <v>15</v>
      </c>
      <c r="BC14">
        <v>15</v>
      </c>
      <c r="BD14">
        <v>0</v>
      </c>
      <c r="BE14" t="s">
        <v>409</v>
      </c>
      <c r="BH14">
        <v>1</v>
      </c>
      <c r="BI14">
        <v>-3.9596581664083201</v>
      </c>
      <c r="BJ14">
        <v>50.473322730031597</v>
      </c>
    </row>
    <row r="15" spans="1:62" x14ac:dyDescent="0.35">
      <c r="A15">
        <v>14</v>
      </c>
      <c r="B15" t="s">
        <v>422</v>
      </c>
      <c r="C15">
        <v>40</v>
      </c>
      <c r="D15" t="s">
        <v>82</v>
      </c>
      <c r="E15" t="s">
        <v>423</v>
      </c>
      <c r="F15" s="1">
        <v>45369.520324074103</v>
      </c>
      <c r="G15" s="1">
        <v>45369.520324074103</v>
      </c>
      <c r="I15">
        <v>0</v>
      </c>
      <c r="J15">
        <v>2</v>
      </c>
      <c r="K15">
        <v>2</v>
      </c>
      <c r="L15">
        <v>2</v>
      </c>
      <c r="M15">
        <v>0</v>
      </c>
      <c r="N15" t="s">
        <v>86</v>
      </c>
      <c r="O15">
        <v>0</v>
      </c>
      <c r="P15">
        <v>4</v>
      </c>
      <c r="Q15">
        <v>0</v>
      </c>
      <c r="R15">
        <v>0</v>
      </c>
      <c r="S15">
        <v>0</v>
      </c>
      <c r="T15">
        <v>0</v>
      </c>
      <c r="U15">
        <v>0</v>
      </c>
      <c r="V15">
        <v>0</v>
      </c>
      <c r="W15">
        <v>0</v>
      </c>
      <c r="X15">
        <v>38</v>
      </c>
      <c r="Y15">
        <v>3</v>
      </c>
      <c r="Z15">
        <v>0</v>
      </c>
      <c r="AA15">
        <v>3</v>
      </c>
      <c r="AB15">
        <v>0</v>
      </c>
      <c r="AC15">
        <v>0</v>
      </c>
      <c r="AD15">
        <v>0</v>
      </c>
      <c r="AE15">
        <v>0</v>
      </c>
      <c r="AF15">
        <v>0</v>
      </c>
      <c r="AG15">
        <v>0</v>
      </c>
      <c r="AH15">
        <v>0</v>
      </c>
      <c r="AI15">
        <v>0</v>
      </c>
      <c r="AJ15">
        <v>0</v>
      </c>
      <c r="AK15">
        <v>0</v>
      </c>
      <c r="AL15">
        <v>0</v>
      </c>
      <c r="AM15">
        <v>0</v>
      </c>
      <c r="AN15">
        <v>25</v>
      </c>
      <c r="AO15">
        <v>4</v>
      </c>
      <c r="AP15">
        <v>0</v>
      </c>
      <c r="AQ15">
        <v>0</v>
      </c>
      <c r="AR15">
        <v>90</v>
      </c>
      <c r="AS15">
        <v>40</v>
      </c>
      <c r="AT15" t="s">
        <v>424</v>
      </c>
      <c r="AU15" t="s">
        <v>422</v>
      </c>
      <c r="AV15">
        <v>30</v>
      </c>
      <c r="AW15" t="s">
        <v>86</v>
      </c>
      <c r="AX15" t="s">
        <v>86</v>
      </c>
      <c r="AY15" t="s">
        <v>86</v>
      </c>
      <c r="AZ15">
        <v>16</v>
      </c>
      <c r="BA15">
        <v>5</v>
      </c>
      <c r="BB15">
        <v>5</v>
      </c>
      <c r="BC15">
        <v>3</v>
      </c>
      <c r="BD15">
        <v>0</v>
      </c>
      <c r="BE15" t="s">
        <v>229</v>
      </c>
      <c r="BH15">
        <v>100</v>
      </c>
      <c r="BI15">
        <v>-3.9205827594961602</v>
      </c>
      <c r="BJ15">
        <v>50.485550355131402</v>
      </c>
    </row>
    <row r="16" spans="1:62" x14ac:dyDescent="0.35">
      <c r="A16">
        <v>12</v>
      </c>
      <c r="B16" t="s">
        <v>425</v>
      </c>
      <c r="C16">
        <v>130</v>
      </c>
      <c r="D16" t="s">
        <v>82</v>
      </c>
      <c r="E16" t="s">
        <v>426</v>
      </c>
      <c r="F16" s="1">
        <v>45369.543206018498</v>
      </c>
      <c r="G16" s="1">
        <v>45369.543206018498</v>
      </c>
      <c r="I16">
        <v>1</v>
      </c>
      <c r="J16">
        <v>0</v>
      </c>
      <c r="K16">
        <v>0</v>
      </c>
      <c r="L16">
        <v>0</v>
      </c>
      <c r="M16">
        <v>0</v>
      </c>
      <c r="N16" t="s">
        <v>86</v>
      </c>
      <c r="O16">
        <v>0</v>
      </c>
      <c r="P16">
        <v>0</v>
      </c>
      <c r="Q16">
        <v>0</v>
      </c>
      <c r="R16">
        <v>1</v>
      </c>
      <c r="S16">
        <v>4</v>
      </c>
      <c r="T16">
        <v>0</v>
      </c>
      <c r="U16">
        <v>0</v>
      </c>
      <c r="V16">
        <v>4</v>
      </c>
      <c r="W16">
        <v>0</v>
      </c>
      <c r="X16">
        <v>2</v>
      </c>
      <c r="Y16">
        <v>1</v>
      </c>
      <c r="Z16">
        <v>0</v>
      </c>
      <c r="AA16">
        <v>0</v>
      </c>
      <c r="AB16">
        <v>0</v>
      </c>
      <c r="AC16">
        <v>25</v>
      </c>
      <c r="AD16">
        <v>0</v>
      </c>
      <c r="AE16">
        <v>0</v>
      </c>
      <c r="AF16">
        <v>0</v>
      </c>
      <c r="AG16">
        <v>0</v>
      </c>
      <c r="AH16">
        <v>0</v>
      </c>
      <c r="AI16">
        <v>0</v>
      </c>
      <c r="AJ16">
        <v>0</v>
      </c>
      <c r="AK16">
        <v>0</v>
      </c>
      <c r="AL16">
        <v>0</v>
      </c>
      <c r="AM16">
        <v>0</v>
      </c>
      <c r="AN16">
        <v>30</v>
      </c>
      <c r="AO16">
        <v>1</v>
      </c>
      <c r="AP16">
        <v>0</v>
      </c>
      <c r="AQ16">
        <v>2</v>
      </c>
      <c r="AR16">
        <v>0</v>
      </c>
      <c r="AS16">
        <v>130</v>
      </c>
      <c r="AT16" t="s">
        <v>427</v>
      </c>
      <c r="AU16" t="s">
        <v>425</v>
      </c>
      <c r="AV16">
        <v>0</v>
      </c>
      <c r="AW16" t="s">
        <v>86</v>
      </c>
      <c r="AX16" t="s">
        <v>86</v>
      </c>
      <c r="AY16" t="s">
        <v>86</v>
      </c>
      <c r="AZ16">
        <v>25</v>
      </c>
      <c r="BA16">
        <v>20</v>
      </c>
      <c r="BB16">
        <v>20</v>
      </c>
      <c r="BC16">
        <v>15</v>
      </c>
      <c r="BD16">
        <v>0</v>
      </c>
      <c r="BE16" t="s">
        <v>229</v>
      </c>
      <c r="BH16">
        <v>0</v>
      </c>
      <c r="BI16">
        <v>-3.91154877458631</v>
      </c>
      <c r="BJ16">
        <v>50.495711860075701</v>
      </c>
    </row>
    <row r="17" spans="1:62" x14ac:dyDescent="0.35">
      <c r="A17">
        <v>32</v>
      </c>
      <c r="B17" t="s">
        <v>428</v>
      </c>
      <c r="C17">
        <v>50</v>
      </c>
      <c r="D17" t="s">
        <v>82</v>
      </c>
      <c r="E17" t="s">
        <v>429</v>
      </c>
      <c r="F17" s="1">
        <v>45371.591481481497</v>
      </c>
      <c r="G17" s="1">
        <v>45371.591481481497</v>
      </c>
      <c r="I17">
        <v>0</v>
      </c>
      <c r="J17">
        <v>0</v>
      </c>
      <c r="K17">
        <v>0</v>
      </c>
      <c r="L17">
        <v>0</v>
      </c>
      <c r="M17">
        <v>0</v>
      </c>
      <c r="N17" t="s">
        <v>86</v>
      </c>
      <c r="O17">
        <v>20</v>
      </c>
      <c r="P17">
        <v>45</v>
      </c>
      <c r="Q17">
        <v>0</v>
      </c>
      <c r="R17">
        <v>1</v>
      </c>
      <c r="S17">
        <v>0</v>
      </c>
      <c r="T17">
        <v>0</v>
      </c>
      <c r="U17">
        <v>0</v>
      </c>
      <c r="V17">
        <v>0</v>
      </c>
      <c r="W17">
        <v>0</v>
      </c>
      <c r="X17">
        <v>8</v>
      </c>
      <c r="Y17">
        <v>0</v>
      </c>
      <c r="Z17">
        <v>0</v>
      </c>
      <c r="AA17">
        <v>5</v>
      </c>
      <c r="AB17">
        <v>0</v>
      </c>
      <c r="AC17">
        <v>0</v>
      </c>
      <c r="AD17">
        <v>2</v>
      </c>
      <c r="AE17">
        <v>0</v>
      </c>
      <c r="AF17">
        <v>0</v>
      </c>
      <c r="AG17">
        <v>0</v>
      </c>
      <c r="AH17">
        <v>0</v>
      </c>
      <c r="AI17">
        <v>0</v>
      </c>
      <c r="AJ17">
        <v>0</v>
      </c>
      <c r="AK17">
        <v>0</v>
      </c>
      <c r="AL17">
        <v>0</v>
      </c>
      <c r="AM17">
        <v>0</v>
      </c>
      <c r="AN17">
        <v>85</v>
      </c>
      <c r="AO17">
        <v>46</v>
      </c>
      <c r="AP17">
        <v>0</v>
      </c>
      <c r="AQ17">
        <v>0</v>
      </c>
      <c r="AR17">
        <v>0</v>
      </c>
      <c r="AS17">
        <v>50</v>
      </c>
      <c r="AT17" t="s">
        <v>430</v>
      </c>
      <c r="AU17" t="s">
        <v>428</v>
      </c>
      <c r="AV17">
        <v>20</v>
      </c>
      <c r="AW17" t="s">
        <v>86</v>
      </c>
      <c r="AX17" t="s">
        <v>86</v>
      </c>
      <c r="AY17" t="s">
        <v>86</v>
      </c>
      <c r="AZ17">
        <v>25</v>
      </c>
      <c r="BA17">
        <v>28</v>
      </c>
      <c r="BB17">
        <v>22</v>
      </c>
      <c r="BC17">
        <v>25</v>
      </c>
      <c r="BD17">
        <v>80</v>
      </c>
      <c r="BE17" t="s">
        <v>409</v>
      </c>
      <c r="BH17">
        <v>0</v>
      </c>
      <c r="BI17">
        <v>-3.8939274677870901</v>
      </c>
      <c r="BJ17">
        <v>50.499992923580201</v>
      </c>
    </row>
    <row r="18" spans="1:62" x14ac:dyDescent="0.35">
      <c r="A18">
        <v>53</v>
      </c>
      <c r="B18" t="s">
        <v>431</v>
      </c>
      <c r="C18">
        <v>60</v>
      </c>
      <c r="D18" t="s">
        <v>82</v>
      </c>
      <c r="E18" t="s">
        <v>432</v>
      </c>
      <c r="F18" s="1">
        <v>45372.582708333299</v>
      </c>
      <c r="G18" s="1">
        <v>45372.582708333299</v>
      </c>
      <c r="I18">
        <v>0</v>
      </c>
      <c r="J18">
        <v>0</v>
      </c>
      <c r="K18">
        <v>0</v>
      </c>
      <c r="L18">
        <v>0</v>
      </c>
      <c r="M18">
        <v>0</v>
      </c>
      <c r="N18" t="s">
        <v>86</v>
      </c>
      <c r="O18">
        <v>0</v>
      </c>
      <c r="P18">
        <v>0</v>
      </c>
      <c r="Q18">
        <v>0</v>
      </c>
      <c r="R18">
        <v>8</v>
      </c>
      <c r="S18">
        <v>1</v>
      </c>
      <c r="T18">
        <v>0</v>
      </c>
      <c r="U18">
        <v>0</v>
      </c>
      <c r="V18">
        <v>0</v>
      </c>
      <c r="W18">
        <v>0</v>
      </c>
      <c r="X18">
        <v>80</v>
      </c>
      <c r="Y18">
        <v>0</v>
      </c>
      <c r="Z18">
        <v>0</v>
      </c>
      <c r="AA18">
        <v>0</v>
      </c>
      <c r="AB18">
        <v>0</v>
      </c>
      <c r="AC18">
        <v>0</v>
      </c>
      <c r="AD18">
        <v>0</v>
      </c>
      <c r="AE18">
        <v>0</v>
      </c>
      <c r="AF18">
        <v>0</v>
      </c>
      <c r="AG18">
        <v>0</v>
      </c>
      <c r="AH18">
        <v>0</v>
      </c>
      <c r="AI18">
        <v>0</v>
      </c>
      <c r="AJ18">
        <v>0</v>
      </c>
      <c r="AK18">
        <v>0</v>
      </c>
      <c r="AL18">
        <v>0</v>
      </c>
      <c r="AM18">
        <v>0</v>
      </c>
      <c r="AN18">
        <v>98</v>
      </c>
      <c r="AO18">
        <v>0</v>
      </c>
      <c r="AP18">
        <v>2</v>
      </c>
      <c r="AQ18">
        <v>0</v>
      </c>
      <c r="AR18">
        <v>0</v>
      </c>
      <c r="AS18">
        <v>60</v>
      </c>
      <c r="AT18" t="s">
        <v>433</v>
      </c>
      <c r="AU18" t="s">
        <v>431</v>
      </c>
      <c r="AV18">
        <v>0</v>
      </c>
      <c r="AW18" t="s">
        <v>86</v>
      </c>
      <c r="AX18" t="s">
        <v>86</v>
      </c>
      <c r="AY18" t="s">
        <v>86</v>
      </c>
      <c r="AZ18">
        <v>8</v>
      </c>
      <c r="BA18">
        <v>25</v>
      </c>
      <c r="BB18">
        <v>30</v>
      </c>
      <c r="BC18">
        <v>28</v>
      </c>
      <c r="BD18">
        <v>0</v>
      </c>
      <c r="BE18" t="s">
        <v>409</v>
      </c>
      <c r="BH18">
        <v>0</v>
      </c>
      <c r="BI18">
        <v>-3.9054797268823802</v>
      </c>
      <c r="BJ18">
        <v>50.517418586661002</v>
      </c>
    </row>
    <row r="19" spans="1:62" x14ac:dyDescent="0.35">
      <c r="A19">
        <v>70</v>
      </c>
      <c r="B19" t="s">
        <v>434</v>
      </c>
      <c r="C19">
        <v>75</v>
      </c>
      <c r="D19" t="s">
        <v>82</v>
      </c>
      <c r="E19" t="s">
        <v>435</v>
      </c>
      <c r="F19" s="1">
        <v>45372.424131944397</v>
      </c>
      <c r="G19" s="1">
        <v>45372.424131944397</v>
      </c>
      <c r="I19">
        <v>0</v>
      </c>
      <c r="J19">
        <v>0</v>
      </c>
      <c r="K19">
        <v>0</v>
      </c>
      <c r="L19">
        <v>0</v>
      </c>
      <c r="M19">
        <v>0</v>
      </c>
      <c r="N19" t="s">
        <v>86</v>
      </c>
      <c r="O19">
        <v>0</v>
      </c>
      <c r="P19">
        <v>0</v>
      </c>
      <c r="Q19">
        <v>0</v>
      </c>
      <c r="R19">
        <v>0</v>
      </c>
      <c r="S19">
        <v>0</v>
      </c>
      <c r="T19">
        <v>0</v>
      </c>
      <c r="U19">
        <v>0</v>
      </c>
      <c r="V19">
        <v>0</v>
      </c>
      <c r="W19">
        <v>0</v>
      </c>
      <c r="X19">
        <v>35</v>
      </c>
      <c r="Y19">
        <v>0</v>
      </c>
      <c r="Z19">
        <v>0</v>
      </c>
      <c r="AA19">
        <v>0</v>
      </c>
      <c r="AB19">
        <v>0</v>
      </c>
      <c r="AC19">
        <v>0</v>
      </c>
      <c r="AD19">
        <v>5</v>
      </c>
      <c r="AE19">
        <v>0</v>
      </c>
      <c r="AF19">
        <v>0</v>
      </c>
      <c r="AG19">
        <v>0</v>
      </c>
      <c r="AH19">
        <v>0</v>
      </c>
      <c r="AI19">
        <v>1</v>
      </c>
      <c r="AJ19">
        <v>0</v>
      </c>
      <c r="AK19">
        <v>20</v>
      </c>
      <c r="AL19">
        <v>0</v>
      </c>
      <c r="AM19">
        <v>0</v>
      </c>
      <c r="AN19">
        <v>85</v>
      </c>
      <c r="AO19">
        <v>5</v>
      </c>
      <c r="AP19">
        <v>0</v>
      </c>
      <c r="AQ19">
        <v>0</v>
      </c>
      <c r="AR19">
        <v>0</v>
      </c>
      <c r="AS19">
        <v>75</v>
      </c>
      <c r="AT19" t="s">
        <v>436</v>
      </c>
      <c r="AU19" t="s">
        <v>434</v>
      </c>
      <c r="AV19">
        <v>0</v>
      </c>
      <c r="AW19" t="s">
        <v>86</v>
      </c>
      <c r="AX19" t="s">
        <v>86</v>
      </c>
      <c r="AY19" t="s">
        <v>86</v>
      </c>
      <c r="AZ19">
        <v>12</v>
      </c>
      <c r="BA19">
        <v>30</v>
      </c>
      <c r="BB19">
        <v>30</v>
      </c>
      <c r="BC19">
        <v>35</v>
      </c>
      <c r="BD19">
        <v>0</v>
      </c>
      <c r="BE19" t="s">
        <v>229</v>
      </c>
      <c r="BH19">
        <v>0</v>
      </c>
      <c r="BI19">
        <v>-3.87485939188347</v>
      </c>
      <c r="BJ19">
        <v>50.517735883973103</v>
      </c>
    </row>
    <row r="20" spans="1:62" x14ac:dyDescent="0.35">
      <c r="A20">
        <v>54</v>
      </c>
      <c r="B20" t="s">
        <v>437</v>
      </c>
      <c r="C20">
        <v>30</v>
      </c>
      <c r="D20" t="s">
        <v>82</v>
      </c>
      <c r="E20" t="s">
        <v>438</v>
      </c>
      <c r="F20" s="1">
        <v>45372.590914351902</v>
      </c>
      <c r="G20" s="1">
        <v>45372.590914351902</v>
      </c>
      <c r="I20">
        <v>0</v>
      </c>
      <c r="J20">
        <v>0</v>
      </c>
      <c r="K20">
        <v>0</v>
      </c>
      <c r="L20">
        <v>0</v>
      </c>
      <c r="M20">
        <v>0</v>
      </c>
      <c r="N20" t="s">
        <v>86</v>
      </c>
      <c r="O20">
        <v>10</v>
      </c>
      <c r="P20">
        <v>0</v>
      </c>
      <c r="Q20">
        <v>0</v>
      </c>
      <c r="R20">
        <v>6</v>
      </c>
      <c r="S20">
        <v>0</v>
      </c>
      <c r="T20">
        <v>0</v>
      </c>
      <c r="U20">
        <v>0</v>
      </c>
      <c r="V20">
        <v>0</v>
      </c>
      <c r="W20">
        <v>0</v>
      </c>
      <c r="X20">
        <v>10</v>
      </c>
      <c r="Y20">
        <v>0</v>
      </c>
      <c r="Z20">
        <v>0</v>
      </c>
      <c r="AA20">
        <v>0</v>
      </c>
      <c r="AB20">
        <v>0</v>
      </c>
      <c r="AC20">
        <v>0</v>
      </c>
      <c r="AD20">
        <v>15</v>
      </c>
      <c r="AE20">
        <v>0</v>
      </c>
      <c r="AF20">
        <v>0</v>
      </c>
      <c r="AG20">
        <v>0</v>
      </c>
      <c r="AH20">
        <v>0</v>
      </c>
      <c r="AI20">
        <v>0</v>
      </c>
      <c r="AJ20">
        <v>0</v>
      </c>
      <c r="AK20">
        <v>0</v>
      </c>
      <c r="AL20">
        <v>0</v>
      </c>
      <c r="AM20">
        <v>0</v>
      </c>
      <c r="AN20">
        <v>88</v>
      </c>
      <c r="AO20">
        <v>6</v>
      </c>
      <c r="AP20">
        <v>0</v>
      </c>
      <c r="AQ20">
        <v>6</v>
      </c>
      <c r="AR20">
        <v>0</v>
      </c>
      <c r="AS20">
        <v>30</v>
      </c>
      <c r="AT20" t="s">
        <v>439</v>
      </c>
      <c r="AU20" t="s">
        <v>437</v>
      </c>
      <c r="AV20">
        <v>0</v>
      </c>
      <c r="AW20" t="s">
        <v>86</v>
      </c>
      <c r="AX20" t="s">
        <v>86</v>
      </c>
      <c r="AY20" t="s">
        <v>86</v>
      </c>
      <c r="AZ20">
        <v>30</v>
      </c>
      <c r="BA20">
        <v>28</v>
      </c>
      <c r="BB20">
        <v>40</v>
      </c>
      <c r="BC20">
        <v>35</v>
      </c>
      <c r="BD20">
        <v>0</v>
      </c>
      <c r="BE20" t="s">
        <v>409</v>
      </c>
      <c r="BH20">
        <v>0</v>
      </c>
      <c r="BI20">
        <v>-3.90309922371882</v>
      </c>
      <c r="BJ20">
        <v>50.518287951399699</v>
      </c>
    </row>
    <row r="21" spans="1:62" x14ac:dyDescent="0.35">
      <c r="A21">
        <v>45</v>
      </c>
      <c r="B21" t="s">
        <v>440</v>
      </c>
      <c r="C21">
        <v>125</v>
      </c>
      <c r="D21" t="s">
        <v>82</v>
      </c>
      <c r="E21" t="s">
        <v>441</v>
      </c>
      <c r="F21" s="1">
        <v>45372.548067129603</v>
      </c>
      <c r="G21" s="1">
        <v>45372.548067129603</v>
      </c>
      <c r="I21">
        <v>0</v>
      </c>
      <c r="J21">
        <v>0</v>
      </c>
      <c r="K21">
        <v>0</v>
      </c>
      <c r="L21">
        <v>0</v>
      </c>
      <c r="M21">
        <v>0</v>
      </c>
      <c r="N21" t="s">
        <v>86</v>
      </c>
      <c r="O21">
        <v>0</v>
      </c>
      <c r="P21">
        <v>0</v>
      </c>
      <c r="Q21">
        <v>0</v>
      </c>
      <c r="R21">
        <v>0</v>
      </c>
      <c r="S21">
        <v>0</v>
      </c>
      <c r="T21">
        <v>4</v>
      </c>
      <c r="U21">
        <v>0</v>
      </c>
      <c r="V21">
        <v>3</v>
      </c>
      <c r="W21">
        <v>0</v>
      </c>
      <c r="X21">
        <v>2</v>
      </c>
      <c r="Y21">
        <v>0</v>
      </c>
      <c r="Z21">
        <v>0</v>
      </c>
      <c r="AA21">
        <v>50</v>
      </c>
      <c r="AB21">
        <v>0</v>
      </c>
      <c r="AC21">
        <v>5</v>
      </c>
      <c r="AD21">
        <v>1</v>
      </c>
      <c r="AE21">
        <v>0</v>
      </c>
      <c r="AF21">
        <v>0</v>
      </c>
      <c r="AG21">
        <v>0</v>
      </c>
      <c r="AH21">
        <v>0</v>
      </c>
      <c r="AI21">
        <v>0</v>
      </c>
      <c r="AJ21">
        <v>0</v>
      </c>
      <c r="AK21">
        <v>0</v>
      </c>
      <c r="AL21">
        <v>0</v>
      </c>
      <c r="AM21">
        <v>0</v>
      </c>
      <c r="AN21">
        <v>99</v>
      </c>
      <c r="AO21">
        <v>1</v>
      </c>
      <c r="AP21">
        <v>0</v>
      </c>
      <c r="AQ21">
        <v>0</v>
      </c>
      <c r="AR21">
        <v>0</v>
      </c>
      <c r="AS21">
        <v>125</v>
      </c>
      <c r="AT21" t="s">
        <v>442</v>
      </c>
      <c r="AU21" t="s">
        <v>440</v>
      </c>
      <c r="AV21">
        <v>0</v>
      </c>
      <c r="AW21" t="s">
        <v>86</v>
      </c>
      <c r="AX21" t="s">
        <v>86</v>
      </c>
      <c r="AY21" t="s">
        <v>86</v>
      </c>
      <c r="AZ21">
        <v>30</v>
      </c>
      <c r="BA21">
        <v>20</v>
      </c>
      <c r="BB21">
        <v>20</v>
      </c>
      <c r="BC21">
        <v>25</v>
      </c>
      <c r="BD21">
        <v>0</v>
      </c>
      <c r="BE21" t="s">
        <v>229</v>
      </c>
      <c r="BH21">
        <v>1</v>
      </c>
      <c r="BI21">
        <v>-3.9232730987877402</v>
      </c>
      <c r="BJ21">
        <v>50.504844589619402</v>
      </c>
    </row>
    <row r="22" spans="1:62" x14ac:dyDescent="0.35">
      <c r="A22">
        <v>72</v>
      </c>
      <c r="B22" t="s">
        <v>443</v>
      </c>
      <c r="C22">
        <v>93</v>
      </c>
      <c r="D22" t="s">
        <v>82</v>
      </c>
      <c r="E22" t="s">
        <v>444</v>
      </c>
      <c r="F22" s="1">
        <v>45372.526192129597</v>
      </c>
      <c r="G22" s="1">
        <v>45372.526192129597</v>
      </c>
      <c r="I22">
        <v>0</v>
      </c>
      <c r="J22">
        <v>0</v>
      </c>
      <c r="K22">
        <v>2</v>
      </c>
      <c r="L22">
        <v>0</v>
      </c>
      <c r="M22">
        <v>0</v>
      </c>
      <c r="N22" t="s">
        <v>86</v>
      </c>
      <c r="O22">
        <v>0</v>
      </c>
      <c r="P22">
        <v>0</v>
      </c>
      <c r="Q22">
        <v>0</v>
      </c>
      <c r="R22">
        <v>0</v>
      </c>
      <c r="S22">
        <v>0</v>
      </c>
      <c r="T22">
        <v>0</v>
      </c>
      <c r="U22">
        <v>0</v>
      </c>
      <c r="V22">
        <v>0</v>
      </c>
      <c r="W22">
        <v>0</v>
      </c>
      <c r="X22">
        <v>20</v>
      </c>
      <c r="Y22">
        <v>0</v>
      </c>
      <c r="Z22">
        <v>0</v>
      </c>
      <c r="AA22">
        <v>20</v>
      </c>
      <c r="AB22">
        <v>0</v>
      </c>
      <c r="AC22">
        <v>0</v>
      </c>
      <c r="AD22">
        <v>0</v>
      </c>
      <c r="AE22">
        <v>0</v>
      </c>
      <c r="AF22">
        <v>0</v>
      </c>
      <c r="AG22">
        <v>0</v>
      </c>
      <c r="AH22">
        <v>0</v>
      </c>
      <c r="AI22">
        <v>0</v>
      </c>
      <c r="AJ22">
        <v>0</v>
      </c>
      <c r="AK22">
        <v>0</v>
      </c>
      <c r="AL22">
        <v>0</v>
      </c>
      <c r="AM22">
        <v>0</v>
      </c>
      <c r="AN22">
        <v>90</v>
      </c>
      <c r="AO22">
        <v>0</v>
      </c>
      <c r="AP22">
        <v>0</v>
      </c>
      <c r="AQ22">
        <v>0</v>
      </c>
      <c r="AR22">
        <v>0</v>
      </c>
      <c r="AS22">
        <v>93</v>
      </c>
      <c r="AT22" t="s">
        <v>445</v>
      </c>
      <c r="AU22" t="s">
        <v>443</v>
      </c>
      <c r="AV22">
        <v>0</v>
      </c>
      <c r="AW22" t="s">
        <v>86</v>
      </c>
      <c r="AX22" t="s">
        <v>86</v>
      </c>
      <c r="AY22" t="s">
        <v>86</v>
      </c>
      <c r="AZ22">
        <v>32</v>
      </c>
      <c r="BA22">
        <v>62</v>
      </c>
      <c r="BB22">
        <v>58</v>
      </c>
      <c r="BC22">
        <v>30</v>
      </c>
      <c r="BD22">
        <v>0</v>
      </c>
      <c r="BE22" t="s">
        <v>229</v>
      </c>
      <c r="BH22">
        <v>0</v>
      </c>
      <c r="BI22">
        <v>-3.87910212059731</v>
      </c>
      <c r="BJ22">
        <v>50.5080234999106</v>
      </c>
    </row>
    <row r="23" spans="1:62" x14ac:dyDescent="0.35">
      <c r="A23">
        <v>17</v>
      </c>
      <c r="B23" t="s">
        <v>446</v>
      </c>
      <c r="C23">
        <v>110</v>
      </c>
      <c r="D23" t="s">
        <v>82</v>
      </c>
      <c r="E23" t="s">
        <v>447</v>
      </c>
      <c r="F23" s="2">
        <v>45370.4970678588</v>
      </c>
      <c r="G23" s="2">
        <v>45370.4970678588</v>
      </c>
      <c r="I23">
        <v>0</v>
      </c>
      <c r="J23">
        <v>0</v>
      </c>
      <c r="K23">
        <v>0</v>
      </c>
      <c r="L23">
        <v>0</v>
      </c>
      <c r="M23">
        <v>0</v>
      </c>
      <c r="N23" t="s">
        <v>86</v>
      </c>
      <c r="O23">
        <v>80</v>
      </c>
      <c r="P23">
        <v>5</v>
      </c>
      <c r="Q23">
        <v>0</v>
      </c>
      <c r="R23">
        <v>0</v>
      </c>
      <c r="S23">
        <v>2</v>
      </c>
      <c r="T23">
        <v>0</v>
      </c>
      <c r="U23">
        <v>0</v>
      </c>
      <c r="V23">
        <v>0</v>
      </c>
      <c r="W23">
        <v>0</v>
      </c>
      <c r="X23">
        <v>40</v>
      </c>
      <c r="Y23">
        <v>0</v>
      </c>
      <c r="Z23">
        <v>0</v>
      </c>
      <c r="AA23">
        <v>10</v>
      </c>
      <c r="AB23">
        <v>0</v>
      </c>
      <c r="AC23">
        <v>0</v>
      </c>
      <c r="AD23">
        <v>0</v>
      </c>
      <c r="AE23">
        <v>0</v>
      </c>
      <c r="AF23">
        <v>3</v>
      </c>
      <c r="AG23">
        <v>1</v>
      </c>
      <c r="AH23">
        <v>0</v>
      </c>
      <c r="AI23">
        <v>0</v>
      </c>
      <c r="AJ23">
        <v>0</v>
      </c>
      <c r="AK23">
        <v>0</v>
      </c>
      <c r="AL23">
        <v>0</v>
      </c>
      <c r="AM23">
        <v>0</v>
      </c>
      <c r="AN23">
        <v>15</v>
      </c>
      <c r="AO23">
        <v>5</v>
      </c>
      <c r="AP23">
        <v>5</v>
      </c>
      <c r="AQ23">
        <v>10</v>
      </c>
      <c r="AR23">
        <v>0</v>
      </c>
      <c r="AS23">
        <v>110</v>
      </c>
      <c r="AU23" t="s">
        <v>446</v>
      </c>
      <c r="AV23">
        <v>100</v>
      </c>
      <c r="AW23" t="s">
        <v>86</v>
      </c>
      <c r="AX23" t="s">
        <v>86</v>
      </c>
      <c r="AY23" t="s">
        <v>86</v>
      </c>
      <c r="AZ23">
        <v>7</v>
      </c>
      <c r="BA23">
        <v>7</v>
      </c>
      <c r="BB23">
        <v>6</v>
      </c>
      <c r="BC23">
        <v>7</v>
      </c>
      <c r="BD23">
        <v>20</v>
      </c>
      <c r="BE23" t="s">
        <v>229</v>
      </c>
      <c r="BH23">
        <v>0</v>
      </c>
      <c r="BI23">
        <v>-3.9346698244730698</v>
      </c>
      <c r="BJ23">
        <v>50.453832734735499</v>
      </c>
    </row>
    <row r="24" spans="1:62" x14ac:dyDescent="0.35">
      <c r="A24">
        <v>71</v>
      </c>
      <c r="B24" t="s">
        <v>448</v>
      </c>
      <c r="C24">
        <v>73</v>
      </c>
      <c r="D24" t="s">
        <v>82</v>
      </c>
      <c r="E24" t="s">
        <v>449</v>
      </c>
      <c r="F24" s="1">
        <v>45372.440057870401</v>
      </c>
      <c r="G24" s="1">
        <v>45372.440057870401</v>
      </c>
      <c r="I24">
        <v>0</v>
      </c>
      <c r="J24">
        <v>0</v>
      </c>
      <c r="K24">
        <v>15</v>
      </c>
      <c r="L24">
        <v>15</v>
      </c>
      <c r="M24">
        <v>0</v>
      </c>
      <c r="N24" t="s">
        <v>86</v>
      </c>
      <c r="O24">
        <v>0</v>
      </c>
      <c r="P24">
        <v>0</v>
      </c>
      <c r="Q24">
        <v>0</v>
      </c>
      <c r="R24">
        <v>0</v>
      </c>
      <c r="S24">
        <v>0</v>
      </c>
      <c r="T24">
        <v>0</v>
      </c>
      <c r="U24">
        <v>0</v>
      </c>
      <c r="V24">
        <v>0</v>
      </c>
      <c r="W24">
        <v>0</v>
      </c>
      <c r="X24">
        <v>35</v>
      </c>
      <c r="Y24">
        <v>0</v>
      </c>
      <c r="Z24">
        <v>1</v>
      </c>
      <c r="AA24">
        <v>0</v>
      </c>
      <c r="AB24">
        <v>0</v>
      </c>
      <c r="AC24">
        <v>0</v>
      </c>
      <c r="AD24">
        <v>2</v>
      </c>
      <c r="AE24">
        <v>0</v>
      </c>
      <c r="AF24">
        <v>0</v>
      </c>
      <c r="AG24">
        <v>0</v>
      </c>
      <c r="AH24">
        <v>0</v>
      </c>
      <c r="AI24">
        <v>0</v>
      </c>
      <c r="AJ24">
        <v>0</v>
      </c>
      <c r="AK24">
        <v>0</v>
      </c>
      <c r="AL24">
        <v>0</v>
      </c>
      <c r="AM24">
        <v>0</v>
      </c>
      <c r="AN24">
        <v>80</v>
      </c>
      <c r="AO24">
        <v>0</v>
      </c>
      <c r="AP24">
        <v>5</v>
      </c>
      <c r="AQ24">
        <v>0</v>
      </c>
      <c r="AR24">
        <v>0</v>
      </c>
      <c r="AS24">
        <v>73</v>
      </c>
      <c r="AT24" t="s">
        <v>450</v>
      </c>
      <c r="AU24" t="s">
        <v>448</v>
      </c>
      <c r="AV24">
        <v>0</v>
      </c>
      <c r="AW24" t="s">
        <v>86</v>
      </c>
      <c r="AX24" t="s">
        <v>86</v>
      </c>
      <c r="AY24" t="s">
        <v>86</v>
      </c>
      <c r="AZ24">
        <v>6</v>
      </c>
      <c r="BA24">
        <v>14</v>
      </c>
      <c r="BB24">
        <v>15</v>
      </c>
      <c r="BC24">
        <v>32</v>
      </c>
      <c r="BD24">
        <v>0</v>
      </c>
      <c r="BE24" t="s">
        <v>229</v>
      </c>
      <c r="BH24">
        <v>0</v>
      </c>
      <c r="BI24">
        <v>-3.8813499246270999</v>
      </c>
      <c r="BJ24">
        <v>50.518910862630598</v>
      </c>
    </row>
    <row r="25" spans="1:62" x14ac:dyDescent="0.35">
      <c r="A25">
        <v>16</v>
      </c>
      <c r="B25" t="s">
        <v>451</v>
      </c>
      <c r="C25">
        <v>125</v>
      </c>
      <c r="D25" t="s">
        <v>82</v>
      </c>
      <c r="E25" t="s">
        <v>452</v>
      </c>
      <c r="F25" s="2">
        <v>45370.4478610648</v>
      </c>
      <c r="G25" s="2">
        <v>45370.4478610648</v>
      </c>
      <c r="I25">
        <v>0</v>
      </c>
      <c r="J25">
        <v>0</v>
      </c>
      <c r="K25">
        <v>0</v>
      </c>
      <c r="L25">
        <v>0</v>
      </c>
      <c r="M25">
        <v>0</v>
      </c>
      <c r="N25" t="s">
        <v>86</v>
      </c>
      <c r="O25">
        <v>80</v>
      </c>
      <c r="P25">
        <v>5</v>
      </c>
      <c r="Q25">
        <v>0</v>
      </c>
      <c r="R25">
        <v>2</v>
      </c>
      <c r="S25">
        <v>2</v>
      </c>
      <c r="T25">
        <v>40</v>
      </c>
      <c r="U25">
        <v>0</v>
      </c>
      <c r="V25">
        <v>0</v>
      </c>
      <c r="W25">
        <v>0</v>
      </c>
      <c r="X25">
        <v>1</v>
      </c>
      <c r="Y25">
        <v>0</v>
      </c>
      <c r="Z25">
        <v>0</v>
      </c>
      <c r="AA25">
        <v>70</v>
      </c>
      <c r="AB25">
        <v>0</v>
      </c>
      <c r="AC25">
        <v>0</v>
      </c>
      <c r="AD25">
        <v>0</v>
      </c>
      <c r="AE25">
        <v>0</v>
      </c>
      <c r="AF25">
        <v>0</v>
      </c>
      <c r="AG25">
        <v>0</v>
      </c>
      <c r="AH25">
        <v>0</v>
      </c>
      <c r="AI25">
        <v>0</v>
      </c>
      <c r="AJ25">
        <v>0</v>
      </c>
      <c r="AK25">
        <v>0</v>
      </c>
      <c r="AL25">
        <v>0</v>
      </c>
      <c r="AM25">
        <v>0</v>
      </c>
      <c r="AN25">
        <v>30</v>
      </c>
      <c r="AO25">
        <v>5</v>
      </c>
      <c r="AP25">
        <v>0</v>
      </c>
      <c r="AQ25">
        <v>0</v>
      </c>
      <c r="AR25">
        <v>0</v>
      </c>
      <c r="AS25">
        <v>125</v>
      </c>
      <c r="AU25" t="s">
        <v>451</v>
      </c>
      <c r="AV25">
        <v>80</v>
      </c>
      <c r="AW25" t="s">
        <v>86</v>
      </c>
      <c r="AX25" t="s">
        <v>86</v>
      </c>
      <c r="AY25" t="s">
        <v>86</v>
      </c>
      <c r="AZ25">
        <v>20</v>
      </c>
      <c r="BA25">
        <v>10</v>
      </c>
      <c r="BB25">
        <v>10</v>
      </c>
      <c r="BC25">
        <v>30</v>
      </c>
      <c r="BD25">
        <v>20</v>
      </c>
      <c r="BE25" t="s">
        <v>229</v>
      </c>
      <c r="BH25">
        <v>1</v>
      </c>
      <c r="BI25">
        <v>-3.9375793005916901</v>
      </c>
      <c r="BJ25">
        <v>50.452784537325797</v>
      </c>
    </row>
    <row r="26" spans="1:62" x14ac:dyDescent="0.35">
      <c r="A26">
        <v>69</v>
      </c>
      <c r="B26" t="s">
        <v>453</v>
      </c>
      <c r="C26">
        <v>30</v>
      </c>
      <c r="D26" t="s">
        <v>82</v>
      </c>
      <c r="E26" t="s">
        <v>454</v>
      </c>
      <c r="F26" s="1">
        <v>45372.408206018503</v>
      </c>
      <c r="G26" s="1">
        <v>45372.408206018503</v>
      </c>
      <c r="I26">
        <v>0</v>
      </c>
      <c r="J26">
        <v>0</v>
      </c>
      <c r="K26">
        <v>0</v>
      </c>
      <c r="L26">
        <v>0</v>
      </c>
      <c r="M26">
        <v>0</v>
      </c>
      <c r="N26" t="s">
        <v>86</v>
      </c>
      <c r="O26">
        <v>0</v>
      </c>
      <c r="P26">
        <v>0</v>
      </c>
      <c r="Q26">
        <v>0</v>
      </c>
      <c r="R26">
        <v>0</v>
      </c>
      <c r="S26">
        <v>0</v>
      </c>
      <c r="T26">
        <v>0</v>
      </c>
      <c r="U26">
        <v>0</v>
      </c>
      <c r="V26">
        <v>0</v>
      </c>
      <c r="W26">
        <v>0</v>
      </c>
      <c r="X26">
        <v>0</v>
      </c>
      <c r="Y26">
        <v>0</v>
      </c>
      <c r="Z26">
        <v>0</v>
      </c>
      <c r="AA26">
        <v>0</v>
      </c>
      <c r="AB26">
        <v>0</v>
      </c>
      <c r="AC26">
        <v>0</v>
      </c>
      <c r="AD26">
        <v>0</v>
      </c>
      <c r="AE26">
        <v>0</v>
      </c>
      <c r="AF26">
        <v>0</v>
      </c>
      <c r="AG26">
        <v>0</v>
      </c>
      <c r="AH26">
        <v>0</v>
      </c>
      <c r="AI26">
        <v>0</v>
      </c>
      <c r="AJ26">
        <v>0</v>
      </c>
      <c r="AK26">
        <v>0</v>
      </c>
      <c r="AL26">
        <v>0</v>
      </c>
      <c r="AM26">
        <v>0</v>
      </c>
      <c r="AN26">
        <v>30</v>
      </c>
      <c r="AO26">
        <v>0</v>
      </c>
      <c r="AP26">
        <v>0</v>
      </c>
      <c r="AQ26">
        <v>10</v>
      </c>
      <c r="AR26">
        <v>0</v>
      </c>
      <c r="AS26">
        <v>30</v>
      </c>
      <c r="AT26" t="s">
        <v>455</v>
      </c>
      <c r="AU26" t="s">
        <v>453</v>
      </c>
      <c r="AV26">
        <v>0</v>
      </c>
      <c r="AW26" t="s">
        <v>86</v>
      </c>
      <c r="AX26" t="s">
        <v>86</v>
      </c>
      <c r="AY26" t="s">
        <v>86</v>
      </c>
      <c r="AZ26">
        <v>12</v>
      </c>
      <c r="BA26">
        <v>20</v>
      </c>
      <c r="BB26">
        <v>12</v>
      </c>
      <c r="BC26">
        <v>10</v>
      </c>
      <c r="BD26">
        <v>0</v>
      </c>
      <c r="BE26" t="s">
        <v>229</v>
      </c>
      <c r="BH26">
        <v>0</v>
      </c>
      <c r="BI26">
        <v>-3.87811207205133</v>
      </c>
      <c r="BJ26">
        <v>50.521045822000403</v>
      </c>
    </row>
    <row r="27" spans="1:62" x14ac:dyDescent="0.35">
      <c r="A27">
        <v>28</v>
      </c>
      <c r="B27" t="s">
        <v>456</v>
      </c>
      <c r="C27">
        <v>60</v>
      </c>
      <c r="D27" t="s">
        <v>82</v>
      </c>
      <c r="E27" t="s">
        <v>457</v>
      </c>
      <c r="F27" s="1">
        <v>45370.550497685203</v>
      </c>
      <c r="G27" s="1">
        <v>45370.555509259299</v>
      </c>
      <c r="I27">
        <v>0</v>
      </c>
      <c r="J27">
        <v>0</v>
      </c>
      <c r="K27">
        <v>1</v>
      </c>
      <c r="L27">
        <v>1</v>
      </c>
      <c r="M27">
        <v>0</v>
      </c>
      <c r="N27" t="s">
        <v>86</v>
      </c>
      <c r="O27">
        <v>0</v>
      </c>
      <c r="P27">
        <v>2</v>
      </c>
      <c r="Q27">
        <v>0</v>
      </c>
      <c r="R27">
        <v>3</v>
      </c>
      <c r="S27">
        <v>0</v>
      </c>
      <c r="T27">
        <v>0</v>
      </c>
      <c r="U27">
        <v>0</v>
      </c>
      <c r="V27">
        <v>0</v>
      </c>
      <c r="W27">
        <v>0</v>
      </c>
      <c r="X27">
        <v>4</v>
      </c>
      <c r="Y27">
        <v>0</v>
      </c>
      <c r="Z27">
        <v>0</v>
      </c>
      <c r="AA27">
        <v>1</v>
      </c>
      <c r="AB27">
        <v>0</v>
      </c>
      <c r="AC27">
        <v>5</v>
      </c>
      <c r="AD27">
        <v>2</v>
      </c>
      <c r="AE27">
        <v>0</v>
      </c>
      <c r="AF27">
        <v>0</v>
      </c>
      <c r="AG27">
        <v>0</v>
      </c>
      <c r="AH27">
        <v>0</v>
      </c>
      <c r="AI27">
        <v>0</v>
      </c>
      <c r="AJ27">
        <v>0</v>
      </c>
      <c r="AK27">
        <v>0</v>
      </c>
      <c r="AL27">
        <v>0</v>
      </c>
      <c r="AM27">
        <v>0</v>
      </c>
      <c r="AN27">
        <v>85</v>
      </c>
      <c r="AO27">
        <v>7</v>
      </c>
      <c r="AP27">
        <v>0</v>
      </c>
      <c r="AQ27">
        <v>6</v>
      </c>
      <c r="AR27">
        <v>0</v>
      </c>
      <c r="AS27">
        <v>60</v>
      </c>
      <c r="AT27" t="s">
        <v>458</v>
      </c>
      <c r="AU27" t="s">
        <v>456</v>
      </c>
      <c r="AV27">
        <v>0</v>
      </c>
      <c r="AW27" t="s">
        <v>86</v>
      </c>
      <c r="AX27" t="s">
        <v>86</v>
      </c>
      <c r="AY27" t="s">
        <v>86</v>
      </c>
      <c r="AZ27">
        <v>35</v>
      </c>
      <c r="BA27">
        <v>35</v>
      </c>
      <c r="BB27">
        <v>35</v>
      </c>
      <c r="BC27">
        <v>35</v>
      </c>
      <c r="BD27">
        <v>4</v>
      </c>
      <c r="BE27" t="s">
        <v>409</v>
      </c>
      <c r="BH27">
        <v>0</v>
      </c>
      <c r="BI27">
        <v>-3.95889486791138</v>
      </c>
      <c r="BJ27">
        <v>50.466707599133798</v>
      </c>
    </row>
    <row r="28" spans="1:62" x14ac:dyDescent="0.35">
      <c r="A28">
        <v>13</v>
      </c>
      <c r="B28" t="s">
        <v>459</v>
      </c>
      <c r="C28">
        <v>70</v>
      </c>
      <c r="D28" t="s">
        <v>82</v>
      </c>
      <c r="E28" t="s">
        <v>460</v>
      </c>
      <c r="F28" s="1">
        <v>45369.506516203699</v>
      </c>
      <c r="G28" s="1">
        <v>45369.506516203699</v>
      </c>
      <c r="I28">
        <v>0</v>
      </c>
      <c r="J28">
        <v>2</v>
      </c>
      <c r="K28">
        <v>2</v>
      </c>
      <c r="L28">
        <v>2</v>
      </c>
      <c r="M28">
        <v>2</v>
      </c>
      <c r="N28" t="s">
        <v>86</v>
      </c>
      <c r="O28">
        <v>100</v>
      </c>
      <c r="P28">
        <v>48</v>
      </c>
      <c r="Q28">
        <v>0</v>
      </c>
      <c r="R28">
        <v>3</v>
      </c>
      <c r="S28">
        <v>3</v>
      </c>
      <c r="T28">
        <v>0</v>
      </c>
      <c r="U28">
        <v>0</v>
      </c>
      <c r="V28">
        <v>0</v>
      </c>
      <c r="W28">
        <v>0</v>
      </c>
      <c r="X28">
        <v>8</v>
      </c>
      <c r="Y28">
        <v>0</v>
      </c>
      <c r="Z28">
        <v>0</v>
      </c>
      <c r="AA28">
        <v>2</v>
      </c>
      <c r="AB28">
        <v>0</v>
      </c>
      <c r="AC28">
        <v>1</v>
      </c>
      <c r="AD28">
        <v>0</v>
      </c>
      <c r="AE28">
        <v>0</v>
      </c>
      <c r="AF28">
        <v>0</v>
      </c>
      <c r="AG28">
        <v>0</v>
      </c>
      <c r="AH28">
        <v>0</v>
      </c>
      <c r="AI28">
        <v>0</v>
      </c>
      <c r="AJ28">
        <v>0</v>
      </c>
      <c r="AK28">
        <v>0</v>
      </c>
      <c r="AL28">
        <v>0</v>
      </c>
      <c r="AM28">
        <v>0</v>
      </c>
      <c r="AN28">
        <v>25</v>
      </c>
      <c r="AO28">
        <v>50</v>
      </c>
      <c r="AP28">
        <v>0</v>
      </c>
      <c r="AQ28">
        <v>0</v>
      </c>
      <c r="AR28">
        <v>85</v>
      </c>
      <c r="AS28">
        <v>70</v>
      </c>
      <c r="AT28" t="s">
        <v>461</v>
      </c>
      <c r="AU28" t="s">
        <v>459</v>
      </c>
      <c r="AV28">
        <v>75</v>
      </c>
      <c r="AW28" t="s">
        <v>86</v>
      </c>
      <c r="AX28" t="s">
        <v>82</v>
      </c>
      <c r="AY28" t="s">
        <v>86</v>
      </c>
      <c r="AZ28">
        <v>4</v>
      </c>
      <c r="BA28">
        <v>4</v>
      </c>
      <c r="BB28">
        <v>7</v>
      </c>
      <c r="BC28">
        <v>3</v>
      </c>
      <c r="BD28">
        <v>0</v>
      </c>
      <c r="BE28" t="s">
        <v>229</v>
      </c>
      <c r="BH28">
        <v>90</v>
      </c>
      <c r="BI28">
        <v>-3.91724050651468</v>
      </c>
      <c r="BJ28">
        <v>50.485450752042802</v>
      </c>
    </row>
    <row r="29" spans="1:62" x14ac:dyDescent="0.35">
      <c r="A29">
        <v>15</v>
      </c>
      <c r="B29" t="s">
        <v>462</v>
      </c>
      <c r="C29">
        <v>100</v>
      </c>
      <c r="D29" t="s">
        <v>82</v>
      </c>
      <c r="E29" t="s">
        <v>463</v>
      </c>
      <c r="F29" s="1">
        <v>45369.589097222197</v>
      </c>
      <c r="G29" s="1">
        <v>45369.589097222197</v>
      </c>
      <c r="I29">
        <v>0</v>
      </c>
      <c r="J29">
        <v>0</v>
      </c>
      <c r="K29">
        <v>0</v>
      </c>
      <c r="L29">
        <v>0</v>
      </c>
      <c r="M29">
        <v>0</v>
      </c>
      <c r="N29" t="s">
        <v>86</v>
      </c>
      <c r="O29">
        <v>0</v>
      </c>
      <c r="P29">
        <v>0</v>
      </c>
      <c r="Q29">
        <v>0</v>
      </c>
      <c r="R29">
        <v>0</v>
      </c>
      <c r="S29">
        <v>0</v>
      </c>
      <c r="T29">
        <v>0</v>
      </c>
      <c r="U29">
        <v>0</v>
      </c>
      <c r="V29">
        <v>0</v>
      </c>
      <c r="W29">
        <v>0</v>
      </c>
      <c r="X29">
        <v>0</v>
      </c>
      <c r="Y29">
        <v>0</v>
      </c>
      <c r="Z29">
        <v>0</v>
      </c>
      <c r="AA29">
        <v>80</v>
      </c>
      <c r="AB29">
        <v>0</v>
      </c>
      <c r="AC29">
        <v>0</v>
      </c>
      <c r="AD29">
        <v>0</v>
      </c>
      <c r="AE29">
        <v>0</v>
      </c>
      <c r="AF29">
        <v>0</v>
      </c>
      <c r="AG29">
        <v>0</v>
      </c>
      <c r="AH29">
        <v>0</v>
      </c>
      <c r="AI29">
        <v>0</v>
      </c>
      <c r="AJ29">
        <v>0</v>
      </c>
      <c r="AK29">
        <v>0</v>
      </c>
      <c r="AL29">
        <v>0</v>
      </c>
      <c r="AM29">
        <v>0</v>
      </c>
      <c r="AN29">
        <v>5</v>
      </c>
      <c r="AO29">
        <v>0</v>
      </c>
      <c r="AP29">
        <v>0</v>
      </c>
      <c r="AQ29">
        <v>0</v>
      </c>
      <c r="AR29">
        <v>0</v>
      </c>
      <c r="AS29">
        <v>100</v>
      </c>
      <c r="AT29" t="s">
        <v>464</v>
      </c>
      <c r="AU29" t="s">
        <v>462</v>
      </c>
      <c r="AV29">
        <v>0</v>
      </c>
      <c r="AW29" t="s">
        <v>86</v>
      </c>
      <c r="AX29" t="s">
        <v>86</v>
      </c>
      <c r="AY29" t="s">
        <v>86</v>
      </c>
      <c r="AZ29">
        <v>1</v>
      </c>
      <c r="BA29">
        <v>2</v>
      </c>
      <c r="BB29">
        <v>3</v>
      </c>
      <c r="BC29">
        <v>3</v>
      </c>
      <c r="BD29">
        <v>0</v>
      </c>
      <c r="BE29" t="s">
        <v>229</v>
      </c>
      <c r="BH29">
        <v>0</v>
      </c>
      <c r="BI29">
        <v>-3.9333752659103798</v>
      </c>
      <c r="BJ29">
        <v>50.482575458214001</v>
      </c>
    </row>
    <row r="30" spans="1:62" x14ac:dyDescent="0.35">
      <c r="A30">
        <v>34</v>
      </c>
      <c r="B30" t="s">
        <v>465</v>
      </c>
      <c r="C30">
        <v>100</v>
      </c>
      <c r="D30" t="s">
        <v>82</v>
      </c>
      <c r="E30" t="s">
        <v>466</v>
      </c>
      <c r="F30" s="1">
        <v>45371.624178240701</v>
      </c>
      <c r="G30" s="1">
        <v>45371.624178240701</v>
      </c>
      <c r="I30">
        <v>0</v>
      </c>
      <c r="J30">
        <v>0</v>
      </c>
      <c r="K30">
        <v>0</v>
      </c>
      <c r="L30">
        <v>0</v>
      </c>
      <c r="M30">
        <v>0</v>
      </c>
      <c r="N30" t="s">
        <v>86</v>
      </c>
      <c r="O30">
        <v>0</v>
      </c>
      <c r="P30">
        <v>45</v>
      </c>
      <c r="Q30">
        <v>0</v>
      </c>
      <c r="R30">
        <v>2</v>
      </c>
      <c r="S30">
        <v>0</v>
      </c>
      <c r="T30">
        <v>0</v>
      </c>
      <c r="U30">
        <v>0</v>
      </c>
      <c r="V30">
        <v>6</v>
      </c>
      <c r="W30">
        <v>0</v>
      </c>
      <c r="X30">
        <v>0</v>
      </c>
      <c r="Y30">
        <v>0</v>
      </c>
      <c r="Z30">
        <v>0</v>
      </c>
      <c r="AA30">
        <v>0</v>
      </c>
      <c r="AB30">
        <v>0</v>
      </c>
      <c r="AC30">
        <v>0</v>
      </c>
      <c r="AD30">
        <v>0</v>
      </c>
      <c r="AE30">
        <v>0</v>
      </c>
      <c r="AF30">
        <v>0</v>
      </c>
      <c r="AG30">
        <v>0</v>
      </c>
      <c r="AH30">
        <v>0</v>
      </c>
      <c r="AI30">
        <v>0</v>
      </c>
      <c r="AJ30">
        <v>0</v>
      </c>
      <c r="AK30">
        <v>0</v>
      </c>
      <c r="AL30">
        <v>0</v>
      </c>
      <c r="AM30">
        <v>0</v>
      </c>
      <c r="AN30">
        <v>85</v>
      </c>
      <c r="AO30">
        <v>47</v>
      </c>
      <c r="AP30">
        <v>0</v>
      </c>
      <c r="AQ30">
        <v>0</v>
      </c>
      <c r="AR30">
        <v>0</v>
      </c>
      <c r="AS30">
        <v>100</v>
      </c>
      <c r="AT30" t="s">
        <v>467</v>
      </c>
      <c r="AU30" t="s">
        <v>465</v>
      </c>
      <c r="AV30">
        <v>0</v>
      </c>
      <c r="AW30" t="s">
        <v>86</v>
      </c>
      <c r="AX30" t="s">
        <v>86</v>
      </c>
      <c r="AY30" t="s">
        <v>86</v>
      </c>
      <c r="AZ30">
        <v>30</v>
      </c>
      <c r="BA30">
        <v>32</v>
      </c>
      <c r="BB30">
        <v>30</v>
      </c>
      <c r="BC30">
        <v>36</v>
      </c>
      <c r="BD30">
        <v>5</v>
      </c>
      <c r="BE30" t="s">
        <v>409</v>
      </c>
      <c r="BH30">
        <v>0</v>
      </c>
      <c r="BI30">
        <v>-3.8900183500135799</v>
      </c>
      <c r="BJ30">
        <v>50.489846514957897</v>
      </c>
    </row>
    <row r="31" spans="1:62" x14ac:dyDescent="0.35">
      <c r="A31">
        <v>27</v>
      </c>
      <c r="B31" t="s">
        <v>468</v>
      </c>
      <c r="C31">
        <v>50</v>
      </c>
      <c r="D31" t="s">
        <v>82</v>
      </c>
      <c r="E31" t="s">
        <v>469</v>
      </c>
      <c r="F31" s="1">
        <v>45370.535057870402</v>
      </c>
      <c r="G31" s="1">
        <v>45370.535497685203</v>
      </c>
      <c r="I31">
        <v>0</v>
      </c>
      <c r="J31">
        <v>0</v>
      </c>
      <c r="K31">
        <v>0</v>
      </c>
      <c r="L31">
        <v>0</v>
      </c>
      <c r="M31">
        <v>0</v>
      </c>
      <c r="N31" t="s">
        <v>86</v>
      </c>
      <c r="O31">
        <v>100</v>
      </c>
      <c r="P31">
        <v>0</v>
      </c>
      <c r="Q31">
        <v>0</v>
      </c>
      <c r="R31">
        <v>0</v>
      </c>
      <c r="S31">
        <v>0</v>
      </c>
      <c r="T31">
        <v>0</v>
      </c>
      <c r="U31">
        <v>0</v>
      </c>
      <c r="V31">
        <v>0</v>
      </c>
      <c r="W31">
        <v>0</v>
      </c>
      <c r="X31">
        <v>40</v>
      </c>
      <c r="Y31">
        <v>0</v>
      </c>
      <c r="Z31">
        <v>0</v>
      </c>
      <c r="AA31">
        <v>0</v>
      </c>
      <c r="AB31">
        <v>0</v>
      </c>
      <c r="AC31">
        <v>0</v>
      </c>
      <c r="AD31">
        <v>0</v>
      </c>
      <c r="AE31">
        <v>0</v>
      </c>
      <c r="AF31">
        <v>0</v>
      </c>
      <c r="AG31">
        <v>0</v>
      </c>
      <c r="AH31">
        <v>0</v>
      </c>
      <c r="AI31">
        <v>0</v>
      </c>
      <c r="AJ31">
        <v>0</v>
      </c>
      <c r="AK31">
        <v>0</v>
      </c>
      <c r="AL31">
        <v>0</v>
      </c>
      <c r="AM31">
        <v>0</v>
      </c>
      <c r="AN31">
        <v>50</v>
      </c>
      <c r="AO31">
        <v>6</v>
      </c>
      <c r="AP31">
        <v>3</v>
      </c>
      <c r="AQ31">
        <v>5</v>
      </c>
      <c r="AR31">
        <v>0</v>
      </c>
      <c r="AS31">
        <v>50</v>
      </c>
      <c r="AT31" t="s">
        <v>470</v>
      </c>
      <c r="AU31" t="s">
        <v>468</v>
      </c>
      <c r="AV31">
        <v>0</v>
      </c>
      <c r="AW31" t="s">
        <v>86</v>
      </c>
      <c r="AX31" t="s">
        <v>86</v>
      </c>
      <c r="AY31" t="s">
        <v>86</v>
      </c>
      <c r="AZ31">
        <v>35</v>
      </c>
      <c r="BA31">
        <v>40</v>
      </c>
      <c r="BB31">
        <v>20</v>
      </c>
      <c r="BC31">
        <v>25</v>
      </c>
      <c r="BD31">
        <v>0</v>
      </c>
      <c r="BE31" t="s">
        <v>409</v>
      </c>
      <c r="BH31">
        <v>0</v>
      </c>
      <c r="BI31">
        <v>-3.9574915664869201</v>
      </c>
      <c r="BJ31">
        <v>50.468018409511501</v>
      </c>
    </row>
    <row r="32" spans="1:62" x14ac:dyDescent="0.35">
      <c r="A32">
        <v>30</v>
      </c>
      <c r="B32" t="s">
        <v>471</v>
      </c>
      <c r="C32">
        <v>50</v>
      </c>
      <c r="D32" t="s">
        <v>82</v>
      </c>
      <c r="E32" t="s">
        <v>472</v>
      </c>
      <c r="F32" s="1">
        <v>45370.600937499999</v>
      </c>
      <c r="G32" s="1">
        <v>45370.600937499999</v>
      </c>
      <c r="I32">
        <v>0</v>
      </c>
      <c r="J32">
        <v>0</v>
      </c>
      <c r="K32">
        <v>0</v>
      </c>
      <c r="L32">
        <v>0</v>
      </c>
      <c r="M32">
        <v>0</v>
      </c>
      <c r="N32" t="s">
        <v>86</v>
      </c>
      <c r="O32">
        <v>100</v>
      </c>
      <c r="P32">
        <v>4</v>
      </c>
      <c r="Q32">
        <v>0</v>
      </c>
      <c r="R32">
        <v>3</v>
      </c>
      <c r="S32">
        <v>0</v>
      </c>
      <c r="T32">
        <v>1</v>
      </c>
      <c r="U32">
        <v>0</v>
      </c>
      <c r="V32">
        <v>0</v>
      </c>
      <c r="W32">
        <v>0</v>
      </c>
      <c r="X32">
        <v>45</v>
      </c>
      <c r="Y32">
        <v>0</v>
      </c>
      <c r="Z32">
        <v>0</v>
      </c>
      <c r="AA32">
        <v>10</v>
      </c>
      <c r="AB32">
        <v>0</v>
      </c>
      <c r="AC32">
        <v>8</v>
      </c>
      <c r="AD32">
        <v>8</v>
      </c>
      <c r="AE32">
        <v>0</v>
      </c>
      <c r="AF32">
        <v>0</v>
      </c>
      <c r="AG32">
        <v>0</v>
      </c>
      <c r="AH32">
        <v>0</v>
      </c>
      <c r="AI32">
        <v>0</v>
      </c>
      <c r="AJ32">
        <v>0</v>
      </c>
      <c r="AK32">
        <v>0</v>
      </c>
      <c r="AL32">
        <v>0</v>
      </c>
      <c r="AM32">
        <v>0</v>
      </c>
      <c r="AN32">
        <v>35</v>
      </c>
      <c r="AO32">
        <v>15</v>
      </c>
      <c r="AP32">
        <v>0</v>
      </c>
      <c r="AQ32">
        <v>10</v>
      </c>
      <c r="AR32">
        <v>100</v>
      </c>
      <c r="AS32">
        <v>50</v>
      </c>
      <c r="AT32" t="s">
        <v>473</v>
      </c>
      <c r="AU32" t="s">
        <v>471</v>
      </c>
      <c r="AV32">
        <v>100</v>
      </c>
      <c r="AW32" t="s">
        <v>82</v>
      </c>
      <c r="AX32" t="s">
        <v>86</v>
      </c>
      <c r="AY32" t="s">
        <v>86</v>
      </c>
      <c r="AZ32">
        <v>18</v>
      </c>
      <c r="BA32">
        <v>25</v>
      </c>
      <c r="BB32">
        <v>20</v>
      </c>
      <c r="BC32">
        <v>15</v>
      </c>
      <c r="BD32">
        <v>0</v>
      </c>
      <c r="BE32" t="s">
        <v>409</v>
      </c>
      <c r="BH32">
        <v>1</v>
      </c>
      <c r="BI32">
        <v>-3.9697743822836702</v>
      </c>
      <c r="BJ32">
        <v>50.461365109560198</v>
      </c>
    </row>
    <row r="33" spans="1:62" x14ac:dyDescent="0.35">
      <c r="A33">
        <v>59</v>
      </c>
      <c r="B33" t="s">
        <v>474</v>
      </c>
      <c r="C33">
        <v>50</v>
      </c>
      <c r="D33" t="s">
        <v>82</v>
      </c>
      <c r="E33" t="s">
        <v>475</v>
      </c>
      <c r="F33" s="1">
        <v>45371.418506944399</v>
      </c>
      <c r="G33" s="1">
        <v>45371.418506944399</v>
      </c>
      <c r="I33">
        <v>0</v>
      </c>
      <c r="J33">
        <v>0</v>
      </c>
      <c r="K33">
        <v>0</v>
      </c>
      <c r="L33">
        <v>0</v>
      </c>
      <c r="M33">
        <v>0</v>
      </c>
      <c r="N33" t="s">
        <v>86</v>
      </c>
      <c r="O33">
        <v>100</v>
      </c>
      <c r="P33">
        <v>0</v>
      </c>
      <c r="Q33">
        <v>0</v>
      </c>
      <c r="R33">
        <v>0</v>
      </c>
      <c r="S33">
        <v>0</v>
      </c>
      <c r="T33">
        <v>2</v>
      </c>
      <c r="U33">
        <v>0</v>
      </c>
      <c r="V33">
        <v>0</v>
      </c>
      <c r="W33">
        <v>0</v>
      </c>
      <c r="X33">
        <v>35</v>
      </c>
      <c r="Y33">
        <v>0</v>
      </c>
      <c r="Z33">
        <v>0</v>
      </c>
      <c r="AA33">
        <v>0</v>
      </c>
      <c r="AB33">
        <v>0</v>
      </c>
      <c r="AC33">
        <v>2</v>
      </c>
      <c r="AD33">
        <v>1</v>
      </c>
      <c r="AE33">
        <v>0</v>
      </c>
      <c r="AF33">
        <v>0</v>
      </c>
      <c r="AG33">
        <v>0</v>
      </c>
      <c r="AH33">
        <v>0</v>
      </c>
      <c r="AI33">
        <v>0</v>
      </c>
      <c r="AJ33">
        <v>0</v>
      </c>
      <c r="AK33">
        <v>0</v>
      </c>
      <c r="AL33">
        <v>0</v>
      </c>
      <c r="AM33">
        <v>0</v>
      </c>
      <c r="AN33">
        <v>40</v>
      </c>
      <c r="AO33">
        <v>1</v>
      </c>
      <c r="AP33">
        <v>0</v>
      </c>
      <c r="AQ33">
        <v>40</v>
      </c>
      <c r="AR33">
        <v>0</v>
      </c>
      <c r="AS33">
        <v>50</v>
      </c>
      <c r="AT33" t="s">
        <v>476</v>
      </c>
      <c r="AU33" t="s">
        <v>474</v>
      </c>
      <c r="AV33">
        <v>0</v>
      </c>
      <c r="AW33" t="s">
        <v>86</v>
      </c>
      <c r="AX33" t="s">
        <v>86</v>
      </c>
      <c r="AY33" t="s">
        <v>86</v>
      </c>
      <c r="AZ33">
        <v>15</v>
      </c>
      <c r="BA33">
        <v>25</v>
      </c>
      <c r="BB33">
        <v>22</v>
      </c>
      <c r="BC33">
        <v>18</v>
      </c>
      <c r="BD33">
        <v>0</v>
      </c>
      <c r="BE33" t="s">
        <v>229</v>
      </c>
      <c r="BH33">
        <v>0</v>
      </c>
      <c r="BI33">
        <v>-3.8930509725812401</v>
      </c>
      <c r="BJ33">
        <v>50.466304564300202</v>
      </c>
    </row>
    <row r="34" spans="1:62" x14ac:dyDescent="0.35">
      <c r="A34">
        <v>61</v>
      </c>
      <c r="B34" t="s">
        <v>477</v>
      </c>
      <c r="C34">
        <v>60</v>
      </c>
      <c r="D34" t="s">
        <v>82</v>
      </c>
      <c r="E34" t="s">
        <v>478</v>
      </c>
      <c r="F34" s="1">
        <v>45371.596516203703</v>
      </c>
      <c r="G34" s="1">
        <v>45371.596516203703</v>
      </c>
      <c r="I34">
        <v>0</v>
      </c>
      <c r="J34">
        <v>0</v>
      </c>
      <c r="K34">
        <v>0</v>
      </c>
      <c r="L34">
        <v>0</v>
      </c>
      <c r="M34">
        <v>0</v>
      </c>
      <c r="N34" t="s">
        <v>86</v>
      </c>
      <c r="O34">
        <v>50</v>
      </c>
      <c r="P34">
        <v>0</v>
      </c>
      <c r="Q34">
        <v>0</v>
      </c>
      <c r="R34">
        <v>0</v>
      </c>
      <c r="S34">
        <v>0</v>
      </c>
      <c r="T34">
        <v>0</v>
      </c>
      <c r="U34">
        <v>0</v>
      </c>
      <c r="V34">
        <v>0</v>
      </c>
      <c r="W34">
        <v>0</v>
      </c>
      <c r="X34">
        <v>60</v>
      </c>
      <c r="Y34">
        <v>0</v>
      </c>
      <c r="Z34">
        <v>0</v>
      </c>
      <c r="AA34">
        <v>0</v>
      </c>
      <c r="AB34">
        <v>0</v>
      </c>
      <c r="AC34">
        <v>0</v>
      </c>
      <c r="AD34">
        <v>6</v>
      </c>
      <c r="AE34">
        <v>0</v>
      </c>
      <c r="AF34">
        <v>0</v>
      </c>
      <c r="AG34">
        <v>0</v>
      </c>
      <c r="AH34">
        <v>0</v>
      </c>
      <c r="AI34">
        <v>0</v>
      </c>
      <c r="AJ34">
        <v>0</v>
      </c>
      <c r="AK34">
        <v>0</v>
      </c>
      <c r="AL34">
        <v>0</v>
      </c>
      <c r="AM34">
        <v>0</v>
      </c>
      <c r="AN34">
        <v>90</v>
      </c>
      <c r="AO34">
        <v>6</v>
      </c>
      <c r="AP34">
        <v>0</v>
      </c>
      <c r="AQ34">
        <v>10</v>
      </c>
      <c r="AR34">
        <v>0</v>
      </c>
      <c r="AS34">
        <v>60</v>
      </c>
      <c r="AT34" t="s">
        <v>479</v>
      </c>
      <c r="AU34" t="s">
        <v>477</v>
      </c>
      <c r="AV34">
        <v>0</v>
      </c>
      <c r="AW34" t="s">
        <v>86</v>
      </c>
      <c r="AX34" t="s">
        <v>86</v>
      </c>
      <c r="AY34" t="s">
        <v>86</v>
      </c>
      <c r="AZ34">
        <v>25</v>
      </c>
      <c r="BA34">
        <v>20</v>
      </c>
      <c r="BB34">
        <v>20</v>
      </c>
      <c r="BC34">
        <v>18</v>
      </c>
      <c r="BD34">
        <v>0</v>
      </c>
      <c r="BE34" t="s">
        <v>229</v>
      </c>
      <c r="BH34">
        <v>0</v>
      </c>
      <c r="BI34">
        <v>-3.9040443771618398</v>
      </c>
      <c r="BJ34">
        <v>50.464841226922303</v>
      </c>
    </row>
    <row r="35" spans="1:62" x14ac:dyDescent="0.35">
      <c r="A35">
        <v>33</v>
      </c>
      <c r="B35" t="s">
        <v>480</v>
      </c>
      <c r="C35">
        <v>50</v>
      </c>
      <c r="D35" t="s">
        <v>82</v>
      </c>
      <c r="E35" t="s">
        <v>481</v>
      </c>
      <c r="F35" s="1">
        <v>45371.610520833303</v>
      </c>
      <c r="G35" s="1">
        <v>45371.611053240696</v>
      </c>
      <c r="I35">
        <v>0</v>
      </c>
      <c r="J35">
        <v>0</v>
      </c>
      <c r="K35">
        <v>0</v>
      </c>
      <c r="L35">
        <v>0</v>
      </c>
      <c r="M35">
        <v>0</v>
      </c>
      <c r="N35" t="s">
        <v>86</v>
      </c>
      <c r="O35">
        <v>5</v>
      </c>
      <c r="P35">
        <v>0</v>
      </c>
      <c r="Q35">
        <v>0</v>
      </c>
      <c r="R35">
        <v>1</v>
      </c>
      <c r="S35">
        <v>0</v>
      </c>
      <c r="T35">
        <v>0</v>
      </c>
      <c r="U35">
        <v>0</v>
      </c>
      <c r="V35">
        <v>0</v>
      </c>
      <c r="W35">
        <v>0</v>
      </c>
      <c r="X35">
        <v>15</v>
      </c>
      <c r="Y35">
        <v>0</v>
      </c>
      <c r="Z35">
        <v>0</v>
      </c>
      <c r="AA35">
        <v>0</v>
      </c>
      <c r="AB35">
        <v>0</v>
      </c>
      <c r="AC35">
        <v>0</v>
      </c>
      <c r="AD35">
        <v>35</v>
      </c>
      <c r="AE35">
        <v>0</v>
      </c>
      <c r="AF35">
        <v>0</v>
      </c>
      <c r="AG35">
        <v>0</v>
      </c>
      <c r="AH35">
        <v>0</v>
      </c>
      <c r="AI35">
        <v>0</v>
      </c>
      <c r="AJ35">
        <v>0</v>
      </c>
      <c r="AK35">
        <v>0</v>
      </c>
      <c r="AL35">
        <v>0</v>
      </c>
      <c r="AM35">
        <v>0</v>
      </c>
      <c r="AN35">
        <v>98</v>
      </c>
      <c r="AO35">
        <v>1</v>
      </c>
      <c r="AP35">
        <v>0</v>
      </c>
      <c r="AQ35">
        <v>0</v>
      </c>
      <c r="AR35">
        <v>0</v>
      </c>
      <c r="AS35">
        <v>50</v>
      </c>
      <c r="AT35" t="s">
        <v>482</v>
      </c>
      <c r="AU35" t="s">
        <v>480</v>
      </c>
      <c r="AV35">
        <v>0</v>
      </c>
      <c r="AW35" t="s">
        <v>86</v>
      </c>
      <c r="AX35" t="s">
        <v>86</v>
      </c>
      <c r="AY35" t="s">
        <v>86</v>
      </c>
      <c r="AZ35">
        <v>30</v>
      </c>
      <c r="BA35">
        <v>32</v>
      </c>
      <c r="BB35">
        <v>30</v>
      </c>
      <c r="BC35">
        <v>35</v>
      </c>
      <c r="BD35">
        <v>0</v>
      </c>
      <c r="BE35" t="s">
        <v>409</v>
      </c>
      <c r="BH35">
        <v>5</v>
      </c>
      <c r="BI35">
        <v>-3.8890767278479199</v>
      </c>
      <c r="BJ35">
        <v>50.494945306507603</v>
      </c>
    </row>
    <row r="36" spans="1:62" x14ac:dyDescent="0.35">
      <c r="A36">
        <v>35</v>
      </c>
      <c r="B36" t="s">
        <v>483</v>
      </c>
      <c r="C36">
        <v>40</v>
      </c>
      <c r="D36" t="s">
        <v>82</v>
      </c>
      <c r="E36" t="s">
        <v>484</v>
      </c>
      <c r="F36" s="1">
        <v>45371.633796296301</v>
      </c>
      <c r="G36" s="1">
        <v>45371.633796296301</v>
      </c>
      <c r="I36">
        <v>0</v>
      </c>
      <c r="J36">
        <v>0</v>
      </c>
      <c r="K36">
        <v>0</v>
      </c>
      <c r="L36">
        <v>0</v>
      </c>
      <c r="M36">
        <v>0</v>
      </c>
      <c r="N36" t="s">
        <v>86</v>
      </c>
      <c r="O36">
        <v>40</v>
      </c>
      <c r="P36">
        <v>0</v>
      </c>
      <c r="Q36">
        <v>0</v>
      </c>
      <c r="R36">
        <v>0</v>
      </c>
      <c r="S36">
        <v>0</v>
      </c>
      <c r="T36">
        <v>0</v>
      </c>
      <c r="U36">
        <v>0</v>
      </c>
      <c r="V36">
        <v>0</v>
      </c>
      <c r="W36">
        <v>0</v>
      </c>
      <c r="X36">
        <v>12</v>
      </c>
      <c r="Y36">
        <v>0</v>
      </c>
      <c r="Z36">
        <v>0</v>
      </c>
      <c r="AA36">
        <v>0</v>
      </c>
      <c r="AB36">
        <v>0</v>
      </c>
      <c r="AC36">
        <v>0</v>
      </c>
      <c r="AD36">
        <v>6</v>
      </c>
      <c r="AE36">
        <v>0</v>
      </c>
      <c r="AF36">
        <v>0</v>
      </c>
      <c r="AG36">
        <v>0</v>
      </c>
      <c r="AH36">
        <v>0</v>
      </c>
      <c r="AI36">
        <v>0</v>
      </c>
      <c r="AJ36">
        <v>0</v>
      </c>
      <c r="AK36">
        <v>0</v>
      </c>
      <c r="AL36">
        <v>0</v>
      </c>
      <c r="AM36">
        <v>0</v>
      </c>
      <c r="AN36">
        <v>98</v>
      </c>
      <c r="AO36">
        <v>0</v>
      </c>
      <c r="AP36">
        <v>0</v>
      </c>
      <c r="AQ36">
        <v>3</v>
      </c>
      <c r="AR36">
        <v>0</v>
      </c>
      <c r="AS36">
        <v>40</v>
      </c>
      <c r="AT36" t="s">
        <v>485</v>
      </c>
      <c r="AU36" t="s">
        <v>483</v>
      </c>
      <c r="AV36">
        <v>0</v>
      </c>
      <c r="AW36" t="s">
        <v>86</v>
      </c>
      <c r="AX36" t="s">
        <v>86</v>
      </c>
      <c r="AY36" t="s">
        <v>86</v>
      </c>
      <c r="AZ36">
        <v>35</v>
      </c>
      <c r="BA36">
        <v>40</v>
      </c>
      <c r="BB36">
        <v>40</v>
      </c>
      <c r="BC36">
        <v>38</v>
      </c>
      <c r="BD36">
        <v>0</v>
      </c>
      <c r="BE36" t="s">
        <v>409</v>
      </c>
      <c r="BH36">
        <v>0</v>
      </c>
      <c r="BI36">
        <v>-3.8870102236053699</v>
      </c>
      <c r="BJ36">
        <v>50.487713305240902</v>
      </c>
    </row>
    <row r="37" spans="1:62" x14ac:dyDescent="0.35">
      <c r="A37">
        <v>47</v>
      </c>
      <c r="B37" t="s">
        <v>486</v>
      </c>
      <c r="C37">
        <v>95</v>
      </c>
      <c r="D37" t="s">
        <v>82</v>
      </c>
      <c r="E37" t="s">
        <v>487</v>
      </c>
      <c r="F37" s="1">
        <v>45372.433692129598</v>
      </c>
      <c r="G37" s="1">
        <v>45372.433692129598</v>
      </c>
      <c r="I37">
        <v>0</v>
      </c>
      <c r="J37">
        <v>0</v>
      </c>
      <c r="K37">
        <v>0</v>
      </c>
      <c r="L37">
        <v>0</v>
      </c>
      <c r="M37">
        <v>0</v>
      </c>
      <c r="N37" t="s">
        <v>86</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c r="AL37">
        <v>0</v>
      </c>
      <c r="AM37">
        <v>0</v>
      </c>
      <c r="AN37">
        <v>95</v>
      </c>
      <c r="AO37">
        <v>0</v>
      </c>
      <c r="AP37">
        <v>0</v>
      </c>
      <c r="AQ37">
        <v>0</v>
      </c>
      <c r="AR37">
        <v>0</v>
      </c>
      <c r="AS37">
        <v>95</v>
      </c>
      <c r="AT37" t="s">
        <v>488</v>
      </c>
      <c r="AU37" t="s">
        <v>486</v>
      </c>
      <c r="AV37">
        <v>0</v>
      </c>
      <c r="AW37" t="s">
        <v>86</v>
      </c>
      <c r="AX37" t="s">
        <v>86</v>
      </c>
      <c r="AY37" t="s">
        <v>86</v>
      </c>
      <c r="AZ37">
        <v>40</v>
      </c>
      <c r="BA37">
        <v>45</v>
      </c>
      <c r="BB37">
        <v>45</v>
      </c>
      <c r="BC37">
        <v>40</v>
      </c>
      <c r="BD37">
        <v>0</v>
      </c>
      <c r="BE37" t="s">
        <v>409</v>
      </c>
      <c r="BH37">
        <v>0</v>
      </c>
      <c r="BI37">
        <v>-3.9099317064635799</v>
      </c>
      <c r="BJ37">
        <v>50.510187460087998</v>
      </c>
    </row>
    <row r="38" spans="1:62" x14ac:dyDescent="0.35">
      <c r="A38">
        <v>48</v>
      </c>
      <c r="B38" t="s">
        <v>489</v>
      </c>
      <c r="C38">
        <v>130</v>
      </c>
      <c r="D38" t="s">
        <v>82</v>
      </c>
      <c r="E38" t="s">
        <v>490</v>
      </c>
      <c r="F38" s="1">
        <v>45372.4432407407</v>
      </c>
      <c r="G38" s="1">
        <v>45372.4432407407</v>
      </c>
      <c r="I38">
        <v>0</v>
      </c>
      <c r="J38">
        <v>0</v>
      </c>
      <c r="K38">
        <v>0</v>
      </c>
      <c r="L38">
        <v>0</v>
      </c>
      <c r="M38">
        <v>0</v>
      </c>
      <c r="N38" t="s">
        <v>86</v>
      </c>
      <c r="O38">
        <v>0</v>
      </c>
      <c r="P38">
        <v>0</v>
      </c>
      <c r="Q38">
        <v>0</v>
      </c>
      <c r="R38">
        <v>0</v>
      </c>
      <c r="S38">
        <v>0</v>
      </c>
      <c r="T38">
        <v>0</v>
      </c>
      <c r="U38">
        <v>0</v>
      </c>
      <c r="V38">
        <v>1</v>
      </c>
      <c r="W38">
        <v>0</v>
      </c>
      <c r="X38">
        <v>4</v>
      </c>
      <c r="Y38">
        <v>0</v>
      </c>
      <c r="Z38">
        <v>0</v>
      </c>
      <c r="AA38">
        <v>0</v>
      </c>
      <c r="AB38">
        <v>0</v>
      </c>
      <c r="AC38">
        <v>0</v>
      </c>
      <c r="AD38">
        <v>0</v>
      </c>
      <c r="AE38">
        <v>0</v>
      </c>
      <c r="AF38">
        <v>0</v>
      </c>
      <c r="AG38">
        <v>0</v>
      </c>
      <c r="AH38">
        <v>0</v>
      </c>
      <c r="AI38">
        <v>0</v>
      </c>
      <c r="AJ38">
        <v>0</v>
      </c>
      <c r="AK38">
        <v>0</v>
      </c>
      <c r="AL38">
        <v>0</v>
      </c>
      <c r="AM38">
        <v>0</v>
      </c>
      <c r="AN38">
        <v>100</v>
      </c>
      <c r="AO38">
        <v>0</v>
      </c>
      <c r="AP38">
        <v>0</v>
      </c>
      <c r="AQ38">
        <v>0</v>
      </c>
      <c r="AR38">
        <v>0</v>
      </c>
      <c r="AS38">
        <v>130</v>
      </c>
      <c r="AT38" t="s">
        <v>491</v>
      </c>
      <c r="AU38" t="s">
        <v>489</v>
      </c>
      <c r="AV38">
        <v>0</v>
      </c>
      <c r="AW38" t="s">
        <v>86</v>
      </c>
      <c r="AX38" t="s">
        <v>86</v>
      </c>
      <c r="AY38" t="s">
        <v>86</v>
      </c>
      <c r="AZ38">
        <v>15</v>
      </c>
      <c r="BA38">
        <v>18</v>
      </c>
      <c r="BB38">
        <v>20</v>
      </c>
      <c r="BC38">
        <v>25</v>
      </c>
      <c r="BD38">
        <v>0</v>
      </c>
      <c r="BE38" t="s">
        <v>409</v>
      </c>
      <c r="BH38">
        <v>0</v>
      </c>
      <c r="BI38">
        <v>-3.9097580172033899</v>
      </c>
      <c r="BJ38">
        <v>50.509326210953503</v>
      </c>
    </row>
    <row r="39" spans="1:62" x14ac:dyDescent="0.35">
      <c r="A39">
        <v>49</v>
      </c>
      <c r="B39" t="s">
        <v>492</v>
      </c>
      <c r="C39">
        <v>100</v>
      </c>
      <c r="D39" t="s">
        <v>82</v>
      </c>
      <c r="E39" t="s">
        <v>493</v>
      </c>
      <c r="F39" s="1">
        <v>45372.450682870403</v>
      </c>
      <c r="G39" s="1">
        <v>45372.450682870403</v>
      </c>
      <c r="I39">
        <v>0</v>
      </c>
      <c r="J39">
        <v>0</v>
      </c>
      <c r="K39">
        <v>0</v>
      </c>
      <c r="L39">
        <v>0</v>
      </c>
      <c r="M39">
        <v>0</v>
      </c>
      <c r="N39" t="s">
        <v>86</v>
      </c>
      <c r="O39">
        <v>0</v>
      </c>
      <c r="P39">
        <v>0</v>
      </c>
      <c r="Q39">
        <v>0</v>
      </c>
      <c r="R39">
        <v>8</v>
      </c>
      <c r="S39">
        <v>0</v>
      </c>
      <c r="T39">
        <v>0</v>
      </c>
      <c r="U39">
        <v>0</v>
      </c>
      <c r="V39">
        <v>0</v>
      </c>
      <c r="W39">
        <v>0</v>
      </c>
      <c r="X39">
        <v>95</v>
      </c>
      <c r="Y39">
        <v>0</v>
      </c>
      <c r="Z39">
        <v>0</v>
      </c>
      <c r="AA39">
        <v>0</v>
      </c>
      <c r="AB39">
        <v>0</v>
      </c>
      <c r="AC39">
        <v>0</v>
      </c>
      <c r="AD39">
        <v>1</v>
      </c>
      <c r="AE39">
        <v>0</v>
      </c>
      <c r="AF39">
        <v>0</v>
      </c>
      <c r="AG39">
        <v>0</v>
      </c>
      <c r="AH39">
        <v>0</v>
      </c>
      <c r="AI39">
        <v>0</v>
      </c>
      <c r="AJ39">
        <v>0</v>
      </c>
      <c r="AK39">
        <v>0</v>
      </c>
      <c r="AL39">
        <v>0</v>
      </c>
      <c r="AM39">
        <v>0</v>
      </c>
      <c r="AN39">
        <v>98</v>
      </c>
      <c r="AO39">
        <v>8</v>
      </c>
      <c r="AP39">
        <v>0</v>
      </c>
      <c r="AQ39">
        <v>2</v>
      </c>
      <c r="AR39">
        <v>0</v>
      </c>
      <c r="AS39">
        <v>100</v>
      </c>
      <c r="AT39" t="s">
        <v>494</v>
      </c>
      <c r="AU39" t="s">
        <v>492</v>
      </c>
      <c r="AV39">
        <v>0</v>
      </c>
      <c r="AW39" t="s">
        <v>86</v>
      </c>
      <c r="AX39" t="s">
        <v>86</v>
      </c>
      <c r="AY39" t="s">
        <v>86</v>
      </c>
      <c r="AZ39">
        <v>12</v>
      </c>
      <c r="BA39">
        <v>15</v>
      </c>
      <c r="BB39">
        <v>15</v>
      </c>
      <c r="BC39">
        <v>16</v>
      </c>
      <c r="BD39">
        <v>0</v>
      </c>
      <c r="BE39" t="s">
        <v>409</v>
      </c>
      <c r="BH39">
        <v>0</v>
      </c>
      <c r="BI39">
        <v>-3.9110337165350102</v>
      </c>
      <c r="BJ39">
        <v>50.509090538343102</v>
      </c>
    </row>
    <row r="40" spans="1:62" x14ac:dyDescent="0.35">
      <c r="A40">
        <v>50</v>
      </c>
      <c r="B40" t="s">
        <v>495</v>
      </c>
      <c r="C40">
        <v>130</v>
      </c>
      <c r="D40" t="s">
        <v>82</v>
      </c>
      <c r="E40" t="s">
        <v>496</v>
      </c>
      <c r="F40" s="1">
        <v>45372.462777777801</v>
      </c>
      <c r="G40" s="1">
        <v>45372.462777777801</v>
      </c>
      <c r="I40">
        <v>0</v>
      </c>
      <c r="J40">
        <v>0</v>
      </c>
      <c r="K40">
        <v>0</v>
      </c>
      <c r="L40">
        <v>0</v>
      </c>
      <c r="M40">
        <v>0</v>
      </c>
      <c r="N40" t="s">
        <v>86</v>
      </c>
      <c r="O40">
        <v>0</v>
      </c>
      <c r="P40">
        <v>0</v>
      </c>
      <c r="Q40">
        <v>0</v>
      </c>
      <c r="R40">
        <v>0</v>
      </c>
      <c r="S40">
        <v>2</v>
      </c>
      <c r="T40">
        <v>0</v>
      </c>
      <c r="U40">
        <v>0</v>
      </c>
      <c r="V40">
        <v>0</v>
      </c>
      <c r="W40">
        <v>0</v>
      </c>
      <c r="X40">
        <v>70</v>
      </c>
      <c r="Y40">
        <v>0</v>
      </c>
      <c r="Z40">
        <v>0</v>
      </c>
      <c r="AA40">
        <v>0</v>
      </c>
      <c r="AB40">
        <v>0</v>
      </c>
      <c r="AC40">
        <v>0</v>
      </c>
      <c r="AD40">
        <v>1</v>
      </c>
      <c r="AE40">
        <v>0</v>
      </c>
      <c r="AF40">
        <v>0</v>
      </c>
      <c r="AG40">
        <v>0</v>
      </c>
      <c r="AH40">
        <v>0</v>
      </c>
      <c r="AI40">
        <v>0</v>
      </c>
      <c r="AJ40">
        <v>0</v>
      </c>
      <c r="AK40">
        <v>0</v>
      </c>
      <c r="AL40">
        <v>0</v>
      </c>
      <c r="AM40">
        <v>0</v>
      </c>
      <c r="AN40">
        <v>96</v>
      </c>
      <c r="AO40">
        <v>0</v>
      </c>
      <c r="AP40">
        <v>0</v>
      </c>
      <c r="AQ40">
        <v>12</v>
      </c>
      <c r="AR40">
        <v>0</v>
      </c>
      <c r="AS40">
        <v>130</v>
      </c>
      <c r="AT40" t="s">
        <v>497</v>
      </c>
      <c r="AU40" t="s">
        <v>495</v>
      </c>
      <c r="AV40">
        <v>0</v>
      </c>
      <c r="AW40" t="s">
        <v>86</v>
      </c>
      <c r="AX40" t="s">
        <v>86</v>
      </c>
      <c r="AY40" t="s">
        <v>86</v>
      </c>
      <c r="AZ40">
        <v>25</v>
      </c>
      <c r="BA40">
        <v>30</v>
      </c>
      <c r="BB40">
        <v>28</v>
      </c>
      <c r="BC40">
        <v>32</v>
      </c>
      <c r="BD40">
        <v>0</v>
      </c>
      <c r="BE40" t="s">
        <v>409</v>
      </c>
      <c r="BH40">
        <v>0</v>
      </c>
      <c r="BI40">
        <v>-3.9090804620020401</v>
      </c>
      <c r="BJ40">
        <v>50.507069279294797</v>
      </c>
    </row>
    <row r="41" spans="1:62" x14ac:dyDescent="0.35">
      <c r="A41">
        <v>51</v>
      </c>
      <c r="B41" t="s">
        <v>498</v>
      </c>
      <c r="C41">
        <v>110</v>
      </c>
      <c r="D41" t="s">
        <v>82</v>
      </c>
      <c r="E41" t="s">
        <v>499</v>
      </c>
      <c r="F41" s="1">
        <v>45372.514340277798</v>
      </c>
      <c r="G41" s="1">
        <v>45372.514340277798</v>
      </c>
      <c r="I41">
        <v>0</v>
      </c>
      <c r="J41">
        <v>0</v>
      </c>
      <c r="K41">
        <v>0</v>
      </c>
      <c r="L41">
        <v>0</v>
      </c>
      <c r="M41">
        <v>0</v>
      </c>
      <c r="N41" t="s">
        <v>86</v>
      </c>
      <c r="O41">
        <v>40</v>
      </c>
      <c r="P41">
        <v>0</v>
      </c>
      <c r="Q41">
        <v>0</v>
      </c>
      <c r="R41">
        <v>0</v>
      </c>
      <c r="S41">
        <v>1</v>
      </c>
      <c r="T41">
        <v>0</v>
      </c>
      <c r="U41">
        <v>0</v>
      </c>
      <c r="V41">
        <v>0</v>
      </c>
      <c r="W41">
        <v>0</v>
      </c>
      <c r="X41">
        <v>8</v>
      </c>
      <c r="Y41">
        <v>0</v>
      </c>
      <c r="Z41">
        <v>0</v>
      </c>
      <c r="AA41">
        <v>3</v>
      </c>
      <c r="AB41">
        <v>0</v>
      </c>
      <c r="AC41">
        <v>0</v>
      </c>
      <c r="AD41">
        <v>20</v>
      </c>
      <c r="AE41">
        <v>0</v>
      </c>
      <c r="AF41">
        <v>0</v>
      </c>
      <c r="AG41">
        <v>0</v>
      </c>
      <c r="AH41">
        <v>0</v>
      </c>
      <c r="AI41">
        <v>0</v>
      </c>
      <c r="AJ41">
        <v>0</v>
      </c>
      <c r="AK41">
        <v>0</v>
      </c>
      <c r="AL41">
        <v>0</v>
      </c>
      <c r="AM41">
        <v>0</v>
      </c>
      <c r="AN41">
        <v>96</v>
      </c>
      <c r="AO41">
        <v>0</v>
      </c>
      <c r="AP41">
        <v>0</v>
      </c>
      <c r="AQ41">
        <v>10</v>
      </c>
      <c r="AR41">
        <v>0</v>
      </c>
      <c r="AS41">
        <v>110</v>
      </c>
      <c r="AT41" t="s">
        <v>500</v>
      </c>
      <c r="AU41" t="s">
        <v>498</v>
      </c>
      <c r="AV41">
        <v>0</v>
      </c>
      <c r="AW41" t="s">
        <v>86</v>
      </c>
      <c r="AX41" t="s">
        <v>86</v>
      </c>
      <c r="AY41" t="s">
        <v>86</v>
      </c>
      <c r="AZ41">
        <v>18</v>
      </c>
      <c r="BA41">
        <v>20</v>
      </c>
      <c r="BB41">
        <v>25</v>
      </c>
      <c r="BC41">
        <v>20</v>
      </c>
      <c r="BD41">
        <v>0</v>
      </c>
      <c r="BE41" t="s">
        <v>409</v>
      </c>
      <c r="BH41">
        <v>0</v>
      </c>
      <c r="BI41">
        <v>-3.9112255266110898</v>
      </c>
      <c r="BJ41">
        <v>50.500973214455399</v>
      </c>
    </row>
    <row r="42" spans="1:62" x14ac:dyDescent="0.35">
      <c r="A42">
        <v>52</v>
      </c>
      <c r="B42" t="s">
        <v>501</v>
      </c>
      <c r="C42">
        <v>50</v>
      </c>
      <c r="D42" t="s">
        <v>82</v>
      </c>
      <c r="E42" t="s">
        <v>502</v>
      </c>
      <c r="F42" s="1">
        <v>45372.565567129597</v>
      </c>
      <c r="G42" s="1">
        <v>45372.565567129597</v>
      </c>
      <c r="I42">
        <v>0</v>
      </c>
      <c r="J42">
        <v>0</v>
      </c>
      <c r="K42">
        <v>1</v>
      </c>
      <c r="L42">
        <v>0</v>
      </c>
      <c r="M42">
        <v>0</v>
      </c>
      <c r="N42" t="s">
        <v>86</v>
      </c>
      <c r="O42">
        <v>0</v>
      </c>
      <c r="P42">
        <v>0</v>
      </c>
      <c r="Q42">
        <v>0</v>
      </c>
      <c r="R42">
        <v>0</v>
      </c>
      <c r="S42">
        <v>0</v>
      </c>
      <c r="T42">
        <v>0</v>
      </c>
      <c r="U42">
        <v>0</v>
      </c>
      <c r="V42">
        <v>0</v>
      </c>
      <c r="W42">
        <v>0</v>
      </c>
      <c r="X42">
        <v>60</v>
      </c>
      <c r="Y42">
        <v>0</v>
      </c>
      <c r="Z42">
        <v>0</v>
      </c>
      <c r="AA42">
        <v>0</v>
      </c>
      <c r="AB42">
        <v>0</v>
      </c>
      <c r="AC42">
        <v>0</v>
      </c>
      <c r="AD42">
        <v>0</v>
      </c>
      <c r="AE42">
        <v>0</v>
      </c>
      <c r="AF42">
        <v>25</v>
      </c>
      <c r="AG42">
        <v>0</v>
      </c>
      <c r="AH42">
        <v>0</v>
      </c>
      <c r="AI42">
        <v>0</v>
      </c>
      <c r="AJ42">
        <v>0</v>
      </c>
      <c r="AK42">
        <v>0</v>
      </c>
      <c r="AL42">
        <v>0</v>
      </c>
      <c r="AM42">
        <v>0</v>
      </c>
      <c r="AN42">
        <v>45</v>
      </c>
      <c r="AO42">
        <v>0</v>
      </c>
      <c r="AP42">
        <v>25</v>
      </c>
      <c r="AQ42">
        <v>25</v>
      </c>
      <c r="AR42">
        <v>0</v>
      </c>
      <c r="AS42">
        <v>50</v>
      </c>
      <c r="AT42" t="s">
        <v>503</v>
      </c>
      <c r="AU42" t="s">
        <v>501</v>
      </c>
      <c r="AV42">
        <v>0</v>
      </c>
      <c r="AW42" t="s">
        <v>86</v>
      </c>
      <c r="AX42" t="s">
        <v>86</v>
      </c>
      <c r="AY42" t="s">
        <v>86</v>
      </c>
      <c r="AZ42">
        <v>2</v>
      </c>
      <c r="BA42">
        <v>10</v>
      </c>
      <c r="BB42">
        <v>16</v>
      </c>
      <c r="BC42">
        <v>16</v>
      </c>
      <c r="BD42">
        <v>0</v>
      </c>
      <c r="BE42" t="s">
        <v>409</v>
      </c>
      <c r="BH42">
        <v>0</v>
      </c>
      <c r="BI42">
        <v>-3.9105735410559901</v>
      </c>
      <c r="BJ42">
        <v>50.518767840310304</v>
      </c>
    </row>
    <row r="43" spans="1:62" x14ac:dyDescent="0.35">
      <c r="A43">
        <v>42</v>
      </c>
      <c r="B43" t="s">
        <v>504</v>
      </c>
      <c r="C43">
        <v>125</v>
      </c>
      <c r="D43" t="s">
        <v>82</v>
      </c>
      <c r="E43" t="s">
        <v>505</v>
      </c>
      <c r="F43" s="1">
        <v>45372.489143518498</v>
      </c>
      <c r="G43" s="1">
        <v>45372.489143518498</v>
      </c>
      <c r="I43">
        <v>0</v>
      </c>
      <c r="J43">
        <v>3</v>
      </c>
      <c r="K43">
        <v>1</v>
      </c>
      <c r="L43">
        <v>1</v>
      </c>
      <c r="M43">
        <v>0</v>
      </c>
      <c r="N43" t="s">
        <v>86</v>
      </c>
      <c r="O43">
        <v>100</v>
      </c>
      <c r="P43">
        <v>8</v>
      </c>
      <c r="Q43">
        <v>0</v>
      </c>
      <c r="R43">
        <v>10</v>
      </c>
      <c r="S43">
        <v>10</v>
      </c>
      <c r="T43">
        <v>6</v>
      </c>
      <c r="U43">
        <v>0</v>
      </c>
      <c r="V43">
        <v>0</v>
      </c>
      <c r="W43">
        <v>1</v>
      </c>
      <c r="X43">
        <v>10</v>
      </c>
      <c r="Y43">
        <v>0</v>
      </c>
      <c r="Z43">
        <v>0</v>
      </c>
      <c r="AA43">
        <v>0</v>
      </c>
      <c r="AB43">
        <v>0</v>
      </c>
      <c r="AC43">
        <v>15</v>
      </c>
      <c r="AD43">
        <v>0</v>
      </c>
      <c r="AE43">
        <v>0</v>
      </c>
      <c r="AF43">
        <v>2</v>
      </c>
      <c r="AG43">
        <v>0</v>
      </c>
      <c r="AH43">
        <v>0</v>
      </c>
      <c r="AI43">
        <v>0</v>
      </c>
      <c r="AJ43">
        <v>0</v>
      </c>
      <c r="AK43">
        <v>0</v>
      </c>
      <c r="AL43">
        <v>0</v>
      </c>
      <c r="AM43">
        <v>0</v>
      </c>
      <c r="AN43">
        <v>50</v>
      </c>
      <c r="AO43">
        <v>16</v>
      </c>
      <c r="AP43">
        <v>2</v>
      </c>
      <c r="AQ43">
        <v>0</v>
      </c>
      <c r="AR43">
        <v>0</v>
      </c>
      <c r="AS43">
        <v>125</v>
      </c>
      <c r="AT43" t="s">
        <v>506</v>
      </c>
      <c r="AU43" t="s">
        <v>504</v>
      </c>
      <c r="AV43">
        <v>100</v>
      </c>
      <c r="AW43" t="s">
        <v>86</v>
      </c>
      <c r="AX43" t="s">
        <v>86</v>
      </c>
      <c r="AY43" t="s">
        <v>86</v>
      </c>
      <c r="AZ43">
        <v>10</v>
      </c>
      <c r="BA43">
        <v>20</v>
      </c>
      <c r="BB43">
        <v>15</v>
      </c>
      <c r="BC43">
        <v>10</v>
      </c>
      <c r="BD43">
        <v>0</v>
      </c>
      <c r="BE43" t="s">
        <v>229</v>
      </c>
      <c r="BH43">
        <v>0</v>
      </c>
      <c r="BI43">
        <v>-3.93721404559717</v>
      </c>
      <c r="BJ43">
        <v>50.506118189108797</v>
      </c>
    </row>
    <row r="44" spans="1:62" x14ac:dyDescent="0.35">
      <c r="A44">
        <v>57</v>
      </c>
      <c r="B44" t="s">
        <v>507</v>
      </c>
      <c r="C44">
        <v>125</v>
      </c>
      <c r="D44" t="s">
        <v>82</v>
      </c>
      <c r="E44" t="s">
        <v>508</v>
      </c>
      <c r="F44" s="1">
        <v>45372.521574074097</v>
      </c>
      <c r="G44" s="1">
        <v>45372.521574074097</v>
      </c>
      <c r="I44">
        <v>0</v>
      </c>
      <c r="J44">
        <v>0</v>
      </c>
      <c r="K44">
        <v>0</v>
      </c>
      <c r="L44">
        <v>0</v>
      </c>
      <c r="M44">
        <v>0</v>
      </c>
      <c r="N44" t="s">
        <v>86</v>
      </c>
      <c r="O44">
        <v>0</v>
      </c>
      <c r="P44">
        <v>0</v>
      </c>
      <c r="Q44">
        <v>0</v>
      </c>
      <c r="R44">
        <v>2</v>
      </c>
      <c r="S44">
        <v>14</v>
      </c>
      <c r="T44">
        <v>0</v>
      </c>
      <c r="U44">
        <v>0</v>
      </c>
      <c r="V44">
        <v>0</v>
      </c>
      <c r="W44">
        <v>0</v>
      </c>
      <c r="X44">
        <v>2</v>
      </c>
      <c r="Y44">
        <v>15</v>
      </c>
      <c r="Z44">
        <v>0</v>
      </c>
      <c r="AA44">
        <v>8</v>
      </c>
      <c r="AB44">
        <v>0</v>
      </c>
      <c r="AC44">
        <v>15</v>
      </c>
      <c r="AD44">
        <v>0</v>
      </c>
      <c r="AE44">
        <v>0</v>
      </c>
      <c r="AF44">
        <v>0</v>
      </c>
      <c r="AG44">
        <v>0</v>
      </c>
      <c r="AH44">
        <v>0</v>
      </c>
      <c r="AI44">
        <v>0</v>
      </c>
      <c r="AJ44">
        <v>0</v>
      </c>
      <c r="AK44">
        <v>0</v>
      </c>
      <c r="AL44">
        <v>0</v>
      </c>
      <c r="AM44">
        <v>0</v>
      </c>
      <c r="AN44">
        <v>35</v>
      </c>
      <c r="AO44">
        <v>2</v>
      </c>
      <c r="AP44">
        <v>0</v>
      </c>
      <c r="AQ44">
        <v>0</v>
      </c>
      <c r="AR44">
        <v>0</v>
      </c>
      <c r="AS44">
        <v>125</v>
      </c>
      <c r="AT44" t="s">
        <v>509</v>
      </c>
      <c r="AU44" t="s">
        <v>507</v>
      </c>
      <c r="AV44">
        <v>0</v>
      </c>
      <c r="AW44" t="s">
        <v>86</v>
      </c>
      <c r="AX44" t="s">
        <v>86</v>
      </c>
      <c r="AY44" t="s">
        <v>86</v>
      </c>
      <c r="AZ44">
        <v>3</v>
      </c>
      <c r="BA44">
        <v>4</v>
      </c>
      <c r="BB44">
        <v>6</v>
      </c>
      <c r="BC44">
        <v>2</v>
      </c>
      <c r="BD44">
        <v>0</v>
      </c>
      <c r="BE44" t="s">
        <v>229</v>
      </c>
      <c r="BH44">
        <v>0</v>
      </c>
      <c r="BI44">
        <v>-3.9695187981105899</v>
      </c>
      <c r="BJ44">
        <v>50.5022340939164</v>
      </c>
    </row>
    <row r="45" spans="1:62" x14ac:dyDescent="0.35">
      <c r="A45">
        <v>43</v>
      </c>
      <c r="B45" t="s">
        <v>510</v>
      </c>
      <c r="C45">
        <v>51</v>
      </c>
      <c r="D45" t="s">
        <v>82</v>
      </c>
      <c r="E45" t="s">
        <v>511</v>
      </c>
      <c r="F45" s="1">
        <v>45372.506400462997</v>
      </c>
      <c r="G45" s="1">
        <v>45372.506400462997</v>
      </c>
      <c r="I45">
        <v>0</v>
      </c>
      <c r="J45">
        <v>0</v>
      </c>
      <c r="K45">
        <v>1</v>
      </c>
      <c r="L45">
        <v>1</v>
      </c>
      <c r="M45">
        <v>0</v>
      </c>
      <c r="N45" t="s">
        <v>86</v>
      </c>
      <c r="O45">
        <v>100</v>
      </c>
      <c r="P45">
        <v>12</v>
      </c>
      <c r="Q45">
        <v>0</v>
      </c>
      <c r="R45">
        <v>2</v>
      </c>
      <c r="S45">
        <v>0</v>
      </c>
      <c r="T45">
        <v>0</v>
      </c>
      <c r="U45">
        <v>0</v>
      </c>
      <c r="V45">
        <v>0</v>
      </c>
      <c r="W45">
        <v>0</v>
      </c>
      <c r="X45">
        <v>15</v>
      </c>
      <c r="Y45">
        <v>0</v>
      </c>
      <c r="Z45">
        <v>0</v>
      </c>
      <c r="AA45">
        <v>0</v>
      </c>
      <c r="AB45">
        <v>0</v>
      </c>
      <c r="AC45">
        <v>0</v>
      </c>
      <c r="AD45">
        <v>2</v>
      </c>
      <c r="AE45">
        <v>0</v>
      </c>
      <c r="AF45">
        <v>0</v>
      </c>
      <c r="AG45">
        <v>0</v>
      </c>
      <c r="AH45">
        <v>0</v>
      </c>
      <c r="AI45">
        <v>0</v>
      </c>
      <c r="AJ45">
        <v>0</v>
      </c>
      <c r="AK45">
        <v>0</v>
      </c>
      <c r="AL45">
        <v>0</v>
      </c>
      <c r="AM45">
        <v>0</v>
      </c>
      <c r="AN45">
        <v>85</v>
      </c>
      <c r="AO45">
        <v>25</v>
      </c>
      <c r="AP45">
        <v>0</v>
      </c>
      <c r="AQ45">
        <v>20</v>
      </c>
      <c r="AR45">
        <v>0</v>
      </c>
      <c r="AS45">
        <v>51</v>
      </c>
      <c r="AT45" t="s">
        <v>512</v>
      </c>
      <c r="AU45" t="s">
        <v>510</v>
      </c>
      <c r="AV45">
        <v>100</v>
      </c>
      <c r="AW45" t="s">
        <v>86</v>
      </c>
      <c r="AX45" t="s">
        <v>86</v>
      </c>
      <c r="AY45" t="s">
        <v>82</v>
      </c>
      <c r="AZ45">
        <v>25</v>
      </c>
      <c r="BA45">
        <v>20</v>
      </c>
      <c r="BB45">
        <v>20</v>
      </c>
      <c r="BC45">
        <v>15</v>
      </c>
      <c r="BD45">
        <v>0</v>
      </c>
      <c r="BE45" t="s">
        <v>229</v>
      </c>
      <c r="BH45">
        <v>0</v>
      </c>
      <c r="BI45">
        <v>-3.9291614845082399</v>
      </c>
      <c r="BJ45">
        <v>50.507411911181102</v>
      </c>
    </row>
    <row r="46" spans="1:62" x14ac:dyDescent="0.35">
      <c r="A46">
        <v>3</v>
      </c>
      <c r="B46" t="s">
        <v>513</v>
      </c>
      <c r="C46">
        <v>125</v>
      </c>
      <c r="D46" t="s">
        <v>82</v>
      </c>
      <c r="E46" t="s">
        <v>514</v>
      </c>
      <c r="F46" s="1">
        <v>45369.484976851898</v>
      </c>
      <c r="G46" s="1">
        <v>45369.504652777803</v>
      </c>
      <c r="I46">
        <v>0</v>
      </c>
      <c r="J46">
        <v>0</v>
      </c>
      <c r="K46">
        <v>1</v>
      </c>
      <c r="L46">
        <v>1</v>
      </c>
      <c r="M46">
        <v>0</v>
      </c>
      <c r="N46" t="s">
        <v>86</v>
      </c>
      <c r="O46">
        <v>0</v>
      </c>
      <c r="P46">
        <v>2</v>
      </c>
      <c r="Q46">
        <v>0</v>
      </c>
      <c r="R46">
        <v>2</v>
      </c>
      <c r="S46">
        <v>2</v>
      </c>
      <c r="T46">
        <v>0</v>
      </c>
      <c r="U46">
        <v>0</v>
      </c>
      <c r="V46">
        <v>0</v>
      </c>
      <c r="W46">
        <v>0</v>
      </c>
      <c r="X46">
        <v>1</v>
      </c>
      <c r="Y46">
        <v>0</v>
      </c>
      <c r="Z46">
        <v>0</v>
      </c>
      <c r="AA46">
        <v>28</v>
      </c>
      <c r="AB46">
        <v>0</v>
      </c>
      <c r="AC46">
        <v>8</v>
      </c>
      <c r="AD46">
        <v>0</v>
      </c>
      <c r="AE46">
        <v>0</v>
      </c>
      <c r="AF46">
        <v>0</v>
      </c>
      <c r="AG46">
        <v>0</v>
      </c>
      <c r="AH46">
        <v>0</v>
      </c>
      <c r="AI46">
        <v>0</v>
      </c>
      <c r="AJ46">
        <v>0</v>
      </c>
      <c r="AK46">
        <v>2</v>
      </c>
      <c r="AL46">
        <v>0</v>
      </c>
      <c r="AM46">
        <v>0</v>
      </c>
      <c r="AN46">
        <v>45</v>
      </c>
      <c r="AO46">
        <v>2</v>
      </c>
      <c r="AP46">
        <v>0</v>
      </c>
      <c r="AQ46">
        <v>2</v>
      </c>
      <c r="AR46">
        <v>0</v>
      </c>
      <c r="AS46">
        <v>125</v>
      </c>
      <c r="AT46" t="s">
        <v>515</v>
      </c>
      <c r="AU46" t="s">
        <v>513</v>
      </c>
      <c r="AV46">
        <v>0</v>
      </c>
      <c r="AW46" t="s">
        <v>86</v>
      </c>
      <c r="AX46" t="s">
        <v>86</v>
      </c>
      <c r="AY46" t="s">
        <v>86</v>
      </c>
      <c r="AZ46">
        <v>10</v>
      </c>
      <c r="BA46">
        <v>6</v>
      </c>
      <c r="BB46">
        <v>8</v>
      </c>
      <c r="BC46">
        <v>7</v>
      </c>
      <c r="BD46">
        <v>40</v>
      </c>
      <c r="BE46" t="s">
        <v>229</v>
      </c>
      <c r="BH46">
        <v>100</v>
      </c>
      <c r="BI46">
        <v>-3.9461199846464101</v>
      </c>
      <c r="BJ46">
        <v>50.493393439844198</v>
      </c>
    </row>
    <row r="47" spans="1:62" x14ac:dyDescent="0.35">
      <c r="A47">
        <v>8</v>
      </c>
      <c r="B47" t="s">
        <v>516</v>
      </c>
      <c r="C47">
        <v>125</v>
      </c>
      <c r="D47" t="s">
        <v>82</v>
      </c>
      <c r="E47" t="s">
        <v>517</v>
      </c>
      <c r="F47" s="1">
        <v>45369.638182870403</v>
      </c>
      <c r="G47" s="1">
        <v>45369.638182870403</v>
      </c>
      <c r="I47">
        <v>0</v>
      </c>
      <c r="J47">
        <v>0</v>
      </c>
      <c r="K47">
        <v>0</v>
      </c>
      <c r="L47">
        <v>0</v>
      </c>
      <c r="M47">
        <v>0</v>
      </c>
      <c r="N47" t="s">
        <v>86</v>
      </c>
      <c r="O47">
        <v>0</v>
      </c>
      <c r="P47">
        <v>0</v>
      </c>
      <c r="Q47">
        <v>0</v>
      </c>
      <c r="R47">
        <v>1</v>
      </c>
      <c r="S47">
        <v>17</v>
      </c>
      <c r="T47">
        <v>0</v>
      </c>
      <c r="U47">
        <v>0</v>
      </c>
      <c r="V47">
        <v>0</v>
      </c>
      <c r="W47">
        <v>0</v>
      </c>
      <c r="X47">
        <v>0</v>
      </c>
      <c r="Y47">
        <v>0</v>
      </c>
      <c r="Z47">
        <v>0</v>
      </c>
      <c r="AA47">
        <v>18</v>
      </c>
      <c r="AB47">
        <v>0</v>
      </c>
      <c r="AC47">
        <v>0</v>
      </c>
      <c r="AD47">
        <v>0</v>
      </c>
      <c r="AE47">
        <v>0</v>
      </c>
      <c r="AF47">
        <v>0</v>
      </c>
      <c r="AG47">
        <v>0</v>
      </c>
      <c r="AH47">
        <v>0</v>
      </c>
      <c r="AI47">
        <v>0</v>
      </c>
      <c r="AJ47">
        <v>0</v>
      </c>
      <c r="AK47">
        <v>0</v>
      </c>
      <c r="AL47">
        <v>0</v>
      </c>
      <c r="AM47">
        <v>0</v>
      </c>
      <c r="AN47">
        <v>95</v>
      </c>
      <c r="AO47">
        <v>1</v>
      </c>
      <c r="AP47">
        <v>0</v>
      </c>
      <c r="AQ47">
        <v>14</v>
      </c>
      <c r="AR47">
        <v>0</v>
      </c>
      <c r="AS47">
        <v>125</v>
      </c>
      <c r="AT47" t="s">
        <v>518</v>
      </c>
      <c r="AU47" t="s">
        <v>516</v>
      </c>
      <c r="AV47">
        <v>0</v>
      </c>
      <c r="AW47" t="s">
        <v>86</v>
      </c>
      <c r="AX47" t="s">
        <v>86</v>
      </c>
      <c r="AY47" t="s">
        <v>86</v>
      </c>
      <c r="AZ47">
        <v>13</v>
      </c>
      <c r="BA47">
        <v>14</v>
      </c>
      <c r="BB47">
        <v>13</v>
      </c>
      <c r="BC47">
        <v>15</v>
      </c>
      <c r="BD47">
        <v>0</v>
      </c>
      <c r="BE47" t="s">
        <v>229</v>
      </c>
      <c r="BH47">
        <v>0</v>
      </c>
      <c r="BI47">
        <v>-3.9386673643183099</v>
      </c>
      <c r="BJ47">
        <v>50.500430407958397</v>
      </c>
    </row>
    <row r="48" spans="1:62" x14ac:dyDescent="0.35">
      <c r="A48">
        <v>21</v>
      </c>
      <c r="B48" t="s">
        <v>519</v>
      </c>
      <c r="C48">
        <v>75</v>
      </c>
      <c r="D48" t="s">
        <v>82</v>
      </c>
      <c r="E48" t="s">
        <v>520</v>
      </c>
      <c r="F48" s="3">
        <v>45370.641666666699</v>
      </c>
      <c r="G48" s="3">
        <v>45370.641666666699</v>
      </c>
      <c r="I48">
        <v>0</v>
      </c>
      <c r="J48">
        <v>0</v>
      </c>
      <c r="K48">
        <v>0</v>
      </c>
      <c r="L48">
        <v>0</v>
      </c>
      <c r="M48">
        <v>0</v>
      </c>
      <c r="N48" t="s">
        <v>86</v>
      </c>
      <c r="O48">
        <v>0</v>
      </c>
      <c r="P48">
        <v>0</v>
      </c>
      <c r="Q48">
        <v>0</v>
      </c>
      <c r="R48">
        <v>1</v>
      </c>
      <c r="S48">
        <v>5</v>
      </c>
      <c r="T48">
        <v>0</v>
      </c>
      <c r="U48">
        <v>0</v>
      </c>
      <c r="V48">
        <v>0</v>
      </c>
      <c r="W48">
        <v>0</v>
      </c>
      <c r="X48">
        <v>20</v>
      </c>
      <c r="Y48">
        <v>0</v>
      </c>
      <c r="Z48">
        <v>0</v>
      </c>
      <c r="AA48">
        <v>0</v>
      </c>
      <c r="AB48">
        <v>0</v>
      </c>
      <c r="AC48">
        <v>0</v>
      </c>
      <c r="AD48">
        <v>1</v>
      </c>
      <c r="AE48">
        <v>0</v>
      </c>
      <c r="AF48">
        <v>0</v>
      </c>
      <c r="AG48">
        <v>0</v>
      </c>
      <c r="AH48">
        <v>0</v>
      </c>
      <c r="AI48">
        <v>0</v>
      </c>
      <c r="AJ48">
        <v>0</v>
      </c>
      <c r="AK48">
        <v>0</v>
      </c>
      <c r="AL48">
        <v>0</v>
      </c>
      <c r="AM48">
        <v>0</v>
      </c>
      <c r="AN48">
        <v>98</v>
      </c>
      <c r="AO48">
        <v>2</v>
      </c>
      <c r="AP48">
        <v>0</v>
      </c>
      <c r="AQ48">
        <v>0</v>
      </c>
      <c r="AR48">
        <v>0</v>
      </c>
      <c r="AS48">
        <v>75</v>
      </c>
      <c r="AT48" t="s">
        <v>521</v>
      </c>
      <c r="AU48" t="s">
        <v>519</v>
      </c>
      <c r="AV48">
        <v>0</v>
      </c>
      <c r="AW48" t="s">
        <v>86</v>
      </c>
      <c r="AX48" t="s">
        <v>86</v>
      </c>
      <c r="AY48" t="s">
        <v>86</v>
      </c>
      <c r="AZ48">
        <v>30</v>
      </c>
      <c r="BA48">
        <v>30</v>
      </c>
      <c r="BB48">
        <v>30</v>
      </c>
      <c r="BC48">
        <v>30</v>
      </c>
      <c r="BD48">
        <v>0</v>
      </c>
      <c r="BE48" t="s">
        <v>229</v>
      </c>
      <c r="BH48">
        <v>100</v>
      </c>
      <c r="BI48">
        <v>-3.8944638446567001</v>
      </c>
      <c r="BJ48">
        <v>50.508942905088503</v>
      </c>
    </row>
    <row r="49" spans="1:62" x14ac:dyDescent="0.35">
      <c r="A49">
        <v>2</v>
      </c>
      <c r="B49" t="s">
        <v>522</v>
      </c>
      <c r="C49">
        <v>135</v>
      </c>
      <c r="D49" t="s">
        <v>82</v>
      </c>
      <c r="E49" t="s">
        <v>523</v>
      </c>
      <c r="F49" s="1">
        <v>45369.467812499999</v>
      </c>
      <c r="G49" s="1">
        <v>45369.467812499999</v>
      </c>
      <c r="I49">
        <v>0</v>
      </c>
      <c r="J49">
        <v>1</v>
      </c>
      <c r="K49">
        <v>1</v>
      </c>
      <c r="L49">
        <v>1</v>
      </c>
      <c r="M49">
        <v>0</v>
      </c>
      <c r="N49" t="s">
        <v>86</v>
      </c>
      <c r="O49">
        <v>0</v>
      </c>
      <c r="P49">
        <v>0</v>
      </c>
      <c r="Q49">
        <v>0</v>
      </c>
      <c r="R49">
        <v>2</v>
      </c>
      <c r="S49">
        <v>0</v>
      </c>
      <c r="T49">
        <v>0</v>
      </c>
      <c r="U49">
        <v>0</v>
      </c>
      <c r="V49">
        <v>0</v>
      </c>
      <c r="W49">
        <v>0</v>
      </c>
      <c r="X49">
        <v>0</v>
      </c>
      <c r="Y49">
        <v>0</v>
      </c>
      <c r="Z49">
        <v>0</v>
      </c>
      <c r="AA49">
        <v>6</v>
      </c>
      <c r="AB49">
        <v>0</v>
      </c>
      <c r="AC49">
        <v>18</v>
      </c>
      <c r="AD49">
        <v>0</v>
      </c>
      <c r="AE49">
        <v>0</v>
      </c>
      <c r="AF49">
        <v>0</v>
      </c>
      <c r="AG49">
        <v>0</v>
      </c>
      <c r="AH49">
        <v>0</v>
      </c>
      <c r="AI49">
        <v>0</v>
      </c>
      <c r="AJ49">
        <v>0</v>
      </c>
      <c r="AK49">
        <v>0</v>
      </c>
      <c r="AL49">
        <v>0</v>
      </c>
      <c r="AM49">
        <v>0</v>
      </c>
      <c r="AN49">
        <v>34</v>
      </c>
      <c r="AO49">
        <v>6</v>
      </c>
      <c r="AP49">
        <v>0</v>
      </c>
      <c r="AQ49">
        <v>17</v>
      </c>
      <c r="AR49">
        <v>0</v>
      </c>
      <c r="AS49">
        <v>135</v>
      </c>
      <c r="AT49" t="s">
        <v>524</v>
      </c>
      <c r="AU49" t="s">
        <v>522</v>
      </c>
      <c r="AV49">
        <v>0</v>
      </c>
      <c r="AW49" t="s">
        <v>86</v>
      </c>
      <c r="AX49" t="s">
        <v>86</v>
      </c>
      <c r="AY49" t="s">
        <v>86</v>
      </c>
      <c r="AZ49">
        <v>12</v>
      </c>
      <c r="BA49">
        <v>15</v>
      </c>
      <c r="BB49">
        <v>12</v>
      </c>
      <c r="BC49">
        <v>10</v>
      </c>
      <c r="BD49">
        <v>0</v>
      </c>
      <c r="BE49" t="s">
        <v>229</v>
      </c>
      <c r="BH49">
        <v>100</v>
      </c>
      <c r="BI49">
        <v>-3.9418857602833501</v>
      </c>
      <c r="BJ49">
        <v>50.493895550942298</v>
      </c>
    </row>
    <row r="50" spans="1:62" x14ac:dyDescent="0.35">
      <c r="A50">
        <v>36</v>
      </c>
      <c r="B50" t="s">
        <v>525</v>
      </c>
      <c r="C50">
        <v>33</v>
      </c>
      <c r="D50" t="s">
        <v>82</v>
      </c>
      <c r="E50" t="s">
        <v>526</v>
      </c>
      <c r="F50" s="1">
        <v>45371.506342592598</v>
      </c>
      <c r="G50" s="1">
        <v>45371.506342592598</v>
      </c>
      <c r="I50">
        <v>1</v>
      </c>
      <c r="J50">
        <v>2</v>
      </c>
      <c r="K50">
        <v>1</v>
      </c>
      <c r="L50">
        <v>1</v>
      </c>
      <c r="M50">
        <v>0</v>
      </c>
      <c r="N50" t="s">
        <v>86</v>
      </c>
      <c r="O50">
        <v>100</v>
      </c>
      <c r="P50">
        <v>8</v>
      </c>
      <c r="Q50">
        <v>0</v>
      </c>
      <c r="R50">
        <v>8</v>
      </c>
      <c r="S50">
        <v>27</v>
      </c>
      <c r="T50">
        <v>0</v>
      </c>
      <c r="U50">
        <v>0</v>
      </c>
      <c r="V50">
        <v>0</v>
      </c>
      <c r="W50">
        <v>0</v>
      </c>
      <c r="X50">
        <v>8</v>
      </c>
      <c r="Y50">
        <v>0</v>
      </c>
      <c r="Z50">
        <v>0</v>
      </c>
      <c r="AA50">
        <v>12</v>
      </c>
      <c r="AB50">
        <v>0</v>
      </c>
      <c r="AC50">
        <v>0</v>
      </c>
      <c r="AD50">
        <v>1</v>
      </c>
      <c r="AE50">
        <v>0</v>
      </c>
      <c r="AF50">
        <v>0</v>
      </c>
      <c r="AG50">
        <v>0</v>
      </c>
      <c r="AH50">
        <v>0</v>
      </c>
      <c r="AI50">
        <v>0</v>
      </c>
      <c r="AJ50">
        <v>0</v>
      </c>
      <c r="AK50">
        <v>1</v>
      </c>
      <c r="AL50">
        <v>0</v>
      </c>
      <c r="AM50">
        <v>0</v>
      </c>
      <c r="AN50">
        <v>70</v>
      </c>
      <c r="AO50">
        <v>15</v>
      </c>
      <c r="AP50">
        <v>0</v>
      </c>
      <c r="AQ50">
        <v>30</v>
      </c>
      <c r="AR50">
        <v>0</v>
      </c>
      <c r="AS50">
        <v>33</v>
      </c>
      <c r="AT50" t="s">
        <v>527</v>
      </c>
      <c r="AU50" t="s">
        <v>525</v>
      </c>
      <c r="AV50">
        <v>100</v>
      </c>
      <c r="AW50" t="s">
        <v>86</v>
      </c>
      <c r="AX50" t="s">
        <v>86</v>
      </c>
      <c r="AY50" t="s">
        <v>86</v>
      </c>
      <c r="AZ50">
        <v>25</v>
      </c>
      <c r="BA50">
        <v>20</v>
      </c>
      <c r="BB50">
        <v>25</v>
      </c>
      <c r="BC50">
        <v>25</v>
      </c>
      <c r="BD50">
        <v>50</v>
      </c>
      <c r="BE50" t="s">
        <v>229</v>
      </c>
      <c r="BH50">
        <v>0</v>
      </c>
      <c r="BI50">
        <v>-3.8716950205996001</v>
      </c>
      <c r="BJ50">
        <v>50.506194605448499</v>
      </c>
    </row>
    <row r="51" spans="1:62" x14ac:dyDescent="0.35">
      <c r="A51">
        <v>46</v>
      </c>
      <c r="B51" t="s">
        <v>528</v>
      </c>
      <c r="C51">
        <v>95</v>
      </c>
      <c r="D51" t="s">
        <v>82</v>
      </c>
      <c r="E51" t="s">
        <v>529</v>
      </c>
      <c r="F51" s="1">
        <v>45372.573842592603</v>
      </c>
      <c r="G51" s="1">
        <v>45372.573842592603</v>
      </c>
      <c r="I51">
        <v>0</v>
      </c>
      <c r="J51">
        <v>0</v>
      </c>
      <c r="K51">
        <v>0</v>
      </c>
      <c r="L51">
        <v>0</v>
      </c>
      <c r="M51">
        <v>0</v>
      </c>
      <c r="N51" t="s">
        <v>86</v>
      </c>
      <c r="O51">
        <v>0</v>
      </c>
      <c r="P51">
        <v>1</v>
      </c>
      <c r="Q51">
        <v>0</v>
      </c>
      <c r="R51">
        <v>0</v>
      </c>
      <c r="S51">
        <v>0</v>
      </c>
      <c r="T51">
        <v>0</v>
      </c>
      <c r="U51">
        <v>0</v>
      </c>
      <c r="V51">
        <v>0</v>
      </c>
      <c r="W51">
        <v>0</v>
      </c>
      <c r="X51">
        <v>40</v>
      </c>
      <c r="Y51">
        <v>0</v>
      </c>
      <c r="Z51">
        <v>0</v>
      </c>
      <c r="AA51">
        <v>0</v>
      </c>
      <c r="AB51">
        <v>0</v>
      </c>
      <c r="AC51">
        <v>0</v>
      </c>
      <c r="AD51">
        <v>0</v>
      </c>
      <c r="AE51">
        <v>0</v>
      </c>
      <c r="AF51">
        <v>0</v>
      </c>
      <c r="AG51">
        <v>0</v>
      </c>
      <c r="AH51">
        <v>0</v>
      </c>
      <c r="AI51">
        <v>0</v>
      </c>
      <c r="AJ51">
        <v>0</v>
      </c>
      <c r="AK51">
        <v>0</v>
      </c>
      <c r="AL51">
        <v>0</v>
      </c>
      <c r="AM51">
        <v>0</v>
      </c>
      <c r="AN51">
        <v>100</v>
      </c>
      <c r="AO51">
        <v>1</v>
      </c>
      <c r="AP51">
        <v>0</v>
      </c>
      <c r="AQ51">
        <v>0</v>
      </c>
      <c r="AR51">
        <v>0</v>
      </c>
      <c r="AS51">
        <v>95</v>
      </c>
      <c r="AT51" t="s">
        <v>530</v>
      </c>
      <c r="AU51" t="s">
        <v>528</v>
      </c>
      <c r="AV51">
        <v>100</v>
      </c>
      <c r="AW51" t="s">
        <v>86</v>
      </c>
      <c r="AX51" t="s">
        <v>86</v>
      </c>
      <c r="AY51" t="s">
        <v>86</v>
      </c>
      <c r="AZ51">
        <v>20</v>
      </c>
      <c r="BA51">
        <v>25</v>
      </c>
      <c r="BB51">
        <v>20</v>
      </c>
      <c r="BC51">
        <v>20</v>
      </c>
      <c r="BD51">
        <v>0</v>
      </c>
      <c r="BE51" t="s">
        <v>229</v>
      </c>
      <c r="BH51">
        <v>1</v>
      </c>
      <c r="BI51">
        <v>-3.9186321711629399</v>
      </c>
      <c r="BJ51">
        <v>50.509196212371201</v>
      </c>
    </row>
    <row r="52" spans="1:62" x14ac:dyDescent="0.35">
      <c r="A52">
        <v>23</v>
      </c>
      <c r="B52" t="s">
        <v>531</v>
      </c>
      <c r="C52">
        <v>56</v>
      </c>
      <c r="D52" t="s">
        <v>82</v>
      </c>
      <c r="E52" t="s">
        <v>532</v>
      </c>
      <c r="F52" s="1">
        <v>45370.686319444401</v>
      </c>
      <c r="G52" s="1">
        <v>45370.686319444401</v>
      </c>
      <c r="I52">
        <v>0</v>
      </c>
      <c r="J52">
        <v>8</v>
      </c>
      <c r="K52">
        <v>2</v>
      </c>
      <c r="L52">
        <v>1</v>
      </c>
      <c r="M52">
        <v>0</v>
      </c>
      <c r="N52" t="s">
        <v>86</v>
      </c>
      <c r="O52">
        <v>0</v>
      </c>
      <c r="P52">
        <v>0</v>
      </c>
      <c r="Q52">
        <v>0</v>
      </c>
      <c r="R52">
        <v>0</v>
      </c>
      <c r="S52">
        <v>2</v>
      </c>
      <c r="T52">
        <v>0</v>
      </c>
      <c r="U52">
        <v>0</v>
      </c>
      <c r="V52">
        <v>0</v>
      </c>
      <c r="W52">
        <v>0</v>
      </c>
      <c r="X52">
        <v>2</v>
      </c>
      <c r="Y52">
        <v>0</v>
      </c>
      <c r="Z52">
        <v>0</v>
      </c>
      <c r="AA52">
        <v>50</v>
      </c>
      <c r="AB52">
        <v>0</v>
      </c>
      <c r="AC52">
        <v>0</v>
      </c>
      <c r="AD52">
        <v>0</v>
      </c>
      <c r="AE52">
        <v>0</v>
      </c>
      <c r="AF52">
        <v>20</v>
      </c>
      <c r="AG52">
        <v>0</v>
      </c>
      <c r="AH52">
        <v>0</v>
      </c>
      <c r="AI52">
        <v>3</v>
      </c>
      <c r="AJ52">
        <v>0</v>
      </c>
      <c r="AK52">
        <v>10</v>
      </c>
      <c r="AL52">
        <v>0</v>
      </c>
      <c r="AM52">
        <v>0</v>
      </c>
      <c r="AN52">
        <v>15</v>
      </c>
      <c r="AO52">
        <v>0</v>
      </c>
      <c r="AP52">
        <v>20</v>
      </c>
      <c r="AQ52">
        <v>0</v>
      </c>
      <c r="AR52">
        <v>0</v>
      </c>
      <c r="AS52">
        <v>56</v>
      </c>
      <c r="AT52" t="s">
        <v>533</v>
      </c>
      <c r="AU52" t="s">
        <v>531</v>
      </c>
      <c r="AV52">
        <v>0</v>
      </c>
      <c r="AW52" t="s">
        <v>86</v>
      </c>
      <c r="AX52" t="s">
        <v>86</v>
      </c>
      <c r="AY52" t="s">
        <v>86</v>
      </c>
      <c r="AZ52">
        <v>60</v>
      </c>
      <c r="BA52">
        <v>604</v>
      </c>
      <c r="BB52">
        <v>40</v>
      </c>
      <c r="BC52">
        <v>60</v>
      </c>
      <c r="BD52">
        <v>0</v>
      </c>
      <c r="BE52" t="s">
        <v>229</v>
      </c>
      <c r="BH52">
        <v>0</v>
      </c>
      <c r="BI52">
        <v>-3.88130836676544</v>
      </c>
      <c r="BJ52">
        <v>50.518813742501898</v>
      </c>
    </row>
    <row r="53" spans="1:62" x14ac:dyDescent="0.35">
      <c r="A53">
        <v>20</v>
      </c>
      <c r="B53" t="s">
        <v>534</v>
      </c>
      <c r="C53">
        <v>53</v>
      </c>
      <c r="D53" t="s">
        <v>82</v>
      </c>
      <c r="E53" t="s">
        <v>535</v>
      </c>
      <c r="F53" s="1">
        <v>45370.605000000003</v>
      </c>
      <c r="G53" s="1">
        <v>45370.605000000003</v>
      </c>
      <c r="I53">
        <v>0</v>
      </c>
      <c r="J53">
        <v>0</v>
      </c>
      <c r="K53">
        <v>0</v>
      </c>
      <c r="L53">
        <v>0</v>
      </c>
      <c r="M53">
        <v>0</v>
      </c>
      <c r="N53" t="s">
        <v>86</v>
      </c>
      <c r="O53">
        <v>0</v>
      </c>
      <c r="P53">
        <v>20</v>
      </c>
      <c r="Q53">
        <v>0</v>
      </c>
      <c r="R53">
        <v>0</v>
      </c>
      <c r="S53">
        <v>50</v>
      </c>
      <c r="T53">
        <v>0</v>
      </c>
      <c r="U53">
        <v>0</v>
      </c>
      <c r="V53">
        <v>0</v>
      </c>
      <c r="W53">
        <v>0</v>
      </c>
      <c r="X53">
        <v>15</v>
      </c>
      <c r="Y53">
        <v>0</v>
      </c>
      <c r="Z53">
        <v>0</v>
      </c>
      <c r="AA53">
        <v>15</v>
      </c>
      <c r="AB53">
        <v>0</v>
      </c>
      <c r="AC53">
        <v>5</v>
      </c>
      <c r="AD53">
        <v>10</v>
      </c>
      <c r="AE53">
        <v>0</v>
      </c>
      <c r="AF53">
        <v>0</v>
      </c>
      <c r="AG53">
        <v>0</v>
      </c>
      <c r="AH53">
        <v>0</v>
      </c>
      <c r="AI53">
        <v>0</v>
      </c>
      <c r="AJ53">
        <v>0</v>
      </c>
      <c r="AK53">
        <v>0</v>
      </c>
      <c r="AL53">
        <v>0</v>
      </c>
      <c r="AM53">
        <v>0</v>
      </c>
      <c r="AN53">
        <v>5</v>
      </c>
      <c r="AO53">
        <v>25</v>
      </c>
      <c r="AP53">
        <v>0</v>
      </c>
      <c r="AQ53">
        <v>0</v>
      </c>
      <c r="AR53">
        <v>0</v>
      </c>
      <c r="AS53">
        <v>53</v>
      </c>
      <c r="AT53" t="s">
        <v>536</v>
      </c>
      <c r="AU53" t="s">
        <v>534</v>
      </c>
      <c r="AV53">
        <v>0</v>
      </c>
      <c r="AW53" t="s">
        <v>86</v>
      </c>
      <c r="AX53" t="s">
        <v>86</v>
      </c>
      <c r="AY53" t="s">
        <v>86</v>
      </c>
      <c r="AZ53">
        <v>60</v>
      </c>
      <c r="BA53">
        <v>60</v>
      </c>
      <c r="BB53">
        <v>60</v>
      </c>
      <c r="BC53">
        <v>60</v>
      </c>
      <c r="BD53">
        <v>100</v>
      </c>
      <c r="BE53" t="s">
        <v>229</v>
      </c>
      <c r="BH53">
        <v>5</v>
      </c>
      <c r="BI53">
        <v>-3.90496106658679</v>
      </c>
      <c r="BJ53">
        <v>50.509272332373399</v>
      </c>
    </row>
    <row r="54" spans="1:62" x14ac:dyDescent="0.35">
      <c r="A54">
        <v>37</v>
      </c>
      <c r="B54" t="s">
        <v>537</v>
      </c>
      <c r="C54">
        <v>37</v>
      </c>
      <c r="D54" t="s">
        <v>82</v>
      </c>
      <c r="E54" t="s">
        <v>538</v>
      </c>
      <c r="F54" s="1">
        <v>45371.568587962996</v>
      </c>
      <c r="G54" s="1">
        <v>45371.568587962996</v>
      </c>
      <c r="I54">
        <v>0</v>
      </c>
      <c r="J54">
        <v>2</v>
      </c>
      <c r="K54">
        <v>5</v>
      </c>
      <c r="L54">
        <v>5</v>
      </c>
      <c r="M54">
        <v>0</v>
      </c>
      <c r="N54" t="s">
        <v>86</v>
      </c>
      <c r="O54">
        <v>0</v>
      </c>
      <c r="P54">
        <v>2</v>
      </c>
      <c r="Q54">
        <v>0</v>
      </c>
      <c r="R54">
        <v>1</v>
      </c>
      <c r="S54">
        <v>0</v>
      </c>
      <c r="T54">
        <v>0</v>
      </c>
      <c r="U54">
        <v>0</v>
      </c>
      <c r="V54">
        <v>0</v>
      </c>
      <c r="W54">
        <v>0</v>
      </c>
      <c r="X54">
        <v>25</v>
      </c>
      <c r="Y54">
        <v>0</v>
      </c>
      <c r="Z54">
        <v>0</v>
      </c>
      <c r="AA54">
        <v>0</v>
      </c>
      <c r="AB54">
        <v>0</v>
      </c>
      <c r="AC54">
        <v>0</v>
      </c>
      <c r="AD54">
        <v>17</v>
      </c>
      <c r="AE54">
        <v>0</v>
      </c>
      <c r="AF54">
        <v>4</v>
      </c>
      <c r="AG54">
        <v>0</v>
      </c>
      <c r="AH54">
        <v>0</v>
      </c>
      <c r="AI54">
        <v>0</v>
      </c>
      <c r="AJ54">
        <v>0</v>
      </c>
      <c r="AK54">
        <v>0</v>
      </c>
      <c r="AL54">
        <v>0</v>
      </c>
      <c r="AM54">
        <v>0</v>
      </c>
      <c r="AN54">
        <v>65</v>
      </c>
      <c r="AO54">
        <v>20</v>
      </c>
      <c r="AP54">
        <v>4</v>
      </c>
      <c r="AQ54">
        <v>30</v>
      </c>
      <c r="AR54">
        <v>0</v>
      </c>
      <c r="AS54">
        <v>37</v>
      </c>
      <c r="AT54" t="s">
        <v>539</v>
      </c>
      <c r="AU54" t="s">
        <v>537</v>
      </c>
      <c r="AV54">
        <v>0</v>
      </c>
      <c r="AW54" t="s">
        <v>86</v>
      </c>
      <c r="AX54" t="s">
        <v>82</v>
      </c>
      <c r="AY54" t="s">
        <v>86</v>
      </c>
      <c r="AZ54">
        <v>10</v>
      </c>
      <c r="BA54">
        <v>10</v>
      </c>
      <c r="BB54">
        <v>10</v>
      </c>
      <c r="BC54">
        <v>10</v>
      </c>
      <c r="BD54">
        <v>0</v>
      </c>
      <c r="BE54" t="s">
        <v>229</v>
      </c>
      <c r="BH54">
        <v>50</v>
      </c>
      <c r="BI54">
        <v>-3.8816703132647601</v>
      </c>
      <c r="BJ54">
        <v>50.505768566195101</v>
      </c>
    </row>
    <row r="55" spans="1:62" x14ac:dyDescent="0.35">
      <c r="A55">
        <v>56</v>
      </c>
      <c r="B55" t="s">
        <v>540</v>
      </c>
      <c r="C55">
        <v>31</v>
      </c>
      <c r="D55" t="s">
        <v>82</v>
      </c>
      <c r="E55" t="s">
        <v>541</v>
      </c>
      <c r="F55" s="1">
        <v>45371.474918981497</v>
      </c>
      <c r="G55" s="1">
        <v>45371.474918981497</v>
      </c>
      <c r="I55">
        <v>0</v>
      </c>
      <c r="J55">
        <v>0</v>
      </c>
      <c r="K55">
        <v>0</v>
      </c>
      <c r="L55">
        <v>0</v>
      </c>
      <c r="M55">
        <v>0</v>
      </c>
      <c r="N55" t="s">
        <v>86</v>
      </c>
      <c r="O55">
        <v>100</v>
      </c>
      <c r="P55">
        <v>0</v>
      </c>
      <c r="Q55">
        <v>0</v>
      </c>
      <c r="R55">
        <v>0</v>
      </c>
      <c r="S55">
        <v>0</v>
      </c>
      <c r="T55">
        <v>0</v>
      </c>
      <c r="U55">
        <v>0</v>
      </c>
      <c r="V55">
        <v>0</v>
      </c>
      <c r="W55">
        <v>0</v>
      </c>
      <c r="X55">
        <v>1</v>
      </c>
      <c r="Y55">
        <v>0</v>
      </c>
      <c r="Z55">
        <v>0</v>
      </c>
      <c r="AA55">
        <v>0</v>
      </c>
      <c r="AB55">
        <v>0</v>
      </c>
      <c r="AC55">
        <v>0</v>
      </c>
      <c r="AD55">
        <v>1</v>
      </c>
      <c r="AE55">
        <v>0</v>
      </c>
      <c r="AF55">
        <v>0</v>
      </c>
      <c r="AG55">
        <v>0</v>
      </c>
      <c r="AH55">
        <v>0</v>
      </c>
      <c r="AI55">
        <v>0</v>
      </c>
      <c r="AJ55">
        <v>0</v>
      </c>
      <c r="AK55">
        <v>0</v>
      </c>
      <c r="AL55">
        <v>0</v>
      </c>
      <c r="AM55">
        <v>0</v>
      </c>
      <c r="AN55">
        <v>100</v>
      </c>
      <c r="AO55">
        <v>1</v>
      </c>
      <c r="AP55">
        <v>0</v>
      </c>
      <c r="AQ55">
        <v>3</v>
      </c>
      <c r="AR55">
        <v>0</v>
      </c>
      <c r="AS55">
        <v>31</v>
      </c>
      <c r="AT55" t="s">
        <v>542</v>
      </c>
      <c r="AU55" t="s">
        <v>540</v>
      </c>
      <c r="AV55">
        <v>0</v>
      </c>
      <c r="AW55" t="s">
        <v>86</v>
      </c>
      <c r="AX55" t="s">
        <v>86</v>
      </c>
      <c r="AY55" t="s">
        <v>82</v>
      </c>
      <c r="AZ55">
        <v>50</v>
      </c>
      <c r="BA55">
        <v>35</v>
      </c>
      <c r="BB55">
        <v>45</v>
      </c>
      <c r="BC55">
        <v>50</v>
      </c>
      <c r="BD55">
        <v>0</v>
      </c>
      <c r="BE55" t="s">
        <v>229</v>
      </c>
      <c r="BH55">
        <v>0</v>
      </c>
      <c r="BI55">
        <v>-3.8813358453316602</v>
      </c>
      <c r="BJ55">
        <v>50.498222094993601</v>
      </c>
    </row>
    <row r="56" spans="1:62" x14ac:dyDescent="0.35">
      <c r="A56">
        <v>55</v>
      </c>
      <c r="B56" t="s">
        <v>543</v>
      </c>
      <c r="C56">
        <v>72</v>
      </c>
      <c r="D56" t="s">
        <v>82</v>
      </c>
      <c r="E56" t="s">
        <v>544</v>
      </c>
      <c r="F56" s="1">
        <v>45371.428587962997</v>
      </c>
      <c r="G56" s="1">
        <v>45371.428587962997</v>
      </c>
      <c r="I56">
        <v>0</v>
      </c>
      <c r="J56">
        <v>0</v>
      </c>
      <c r="K56">
        <v>2</v>
      </c>
      <c r="L56">
        <v>1</v>
      </c>
      <c r="M56">
        <v>0</v>
      </c>
      <c r="N56" t="s">
        <v>86</v>
      </c>
      <c r="O56">
        <v>80</v>
      </c>
      <c r="P56">
        <v>0</v>
      </c>
      <c r="Q56">
        <v>0</v>
      </c>
      <c r="R56">
        <v>0</v>
      </c>
      <c r="S56">
        <v>0</v>
      </c>
      <c r="T56">
        <v>0</v>
      </c>
      <c r="U56">
        <v>0</v>
      </c>
      <c r="V56">
        <v>0</v>
      </c>
      <c r="W56">
        <v>0</v>
      </c>
      <c r="X56">
        <v>8</v>
      </c>
      <c r="Y56">
        <v>0</v>
      </c>
      <c r="Z56">
        <v>0</v>
      </c>
      <c r="AA56">
        <v>0</v>
      </c>
      <c r="AB56">
        <v>0</v>
      </c>
      <c r="AC56">
        <v>0</v>
      </c>
      <c r="AD56">
        <v>2</v>
      </c>
      <c r="AE56">
        <v>0</v>
      </c>
      <c r="AF56">
        <v>5</v>
      </c>
      <c r="AG56">
        <v>0</v>
      </c>
      <c r="AH56">
        <v>0</v>
      </c>
      <c r="AI56">
        <v>0</v>
      </c>
      <c r="AJ56">
        <v>0</v>
      </c>
      <c r="AK56">
        <v>0</v>
      </c>
      <c r="AL56">
        <v>0</v>
      </c>
      <c r="AM56">
        <v>0</v>
      </c>
      <c r="AN56">
        <v>75</v>
      </c>
      <c r="AO56">
        <v>2</v>
      </c>
      <c r="AP56">
        <v>5</v>
      </c>
      <c r="AQ56">
        <v>15</v>
      </c>
      <c r="AR56">
        <v>0</v>
      </c>
      <c r="AS56">
        <v>72</v>
      </c>
      <c r="AT56" t="s">
        <v>545</v>
      </c>
      <c r="AU56" t="s">
        <v>543</v>
      </c>
      <c r="AV56">
        <v>0</v>
      </c>
      <c r="AW56" t="s">
        <v>86</v>
      </c>
      <c r="AX56" t="s">
        <v>86</v>
      </c>
      <c r="AY56" t="s">
        <v>86</v>
      </c>
      <c r="AZ56">
        <v>35</v>
      </c>
      <c r="BA56">
        <v>40</v>
      </c>
      <c r="BB56">
        <v>35</v>
      </c>
      <c r="BC56">
        <v>30</v>
      </c>
      <c r="BD56">
        <v>0</v>
      </c>
      <c r="BE56" t="s">
        <v>229</v>
      </c>
      <c r="BH56">
        <v>0</v>
      </c>
      <c r="BI56">
        <v>-3.8806094397451498</v>
      </c>
      <c r="BJ56">
        <v>50.491114636962998</v>
      </c>
    </row>
    <row r="57" spans="1:62" x14ac:dyDescent="0.35">
      <c r="A57">
        <v>41</v>
      </c>
      <c r="B57" t="s">
        <v>546</v>
      </c>
      <c r="C57">
        <v>125</v>
      </c>
      <c r="D57" t="s">
        <v>82</v>
      </c>
      <c r="E57" t="s">
        <v>547</v>
      </c>
      <c r="F57" s="1">
        <v>45372.470162037003</v>
      </c>
      <c r="G57" s="1">
        <v>45372.470162037003</v>
      </c>
      <c r="I57">
        <v>0</v>
      </c>
      <c r="J57">
        <v>1</v>
      </c>
      <c r="K57">
        <v>1</v>
      </c>
      <c r="L57">
        <v>1</v>
      </c>
      <c r="M57">
        <v>0</v>
      </c>
      <c r="N57" t="s">
        <v>86</v>
      </c>
      <c r="O57">
        <v>0</v>
      </c>
      <c r="P57">
        <v>0</v>
      </c>
      <c r="Q57">
        <v>0</v>
      </c>
      <c r="R57">
        <v>0</v>
      </c>
      <c r="S57">
        <v>15</v>
      </c>
      <c r="T57">
        <v>0</v>
      </c>
      <c r="U57">
        <v>0</v>
      </c>
      <c r="V57">
        <v>0</v>
      </c>
      <c r="W57">
        <v>0</v>
      </c>
      <c r="X57">
        <v>25</v>
      </c>
      <c r="Y57">
        <v>0</v>
      </c>
      <c r="Z57">
        <v>0</v>
      </c>
      <c r="AA57">
        <v>0</v>
      </c>
      <c r="AB57">
        <v>0</v>
      </c>
      <c r="AC57">
        <v>0</v>
      </c>
      <c r="AD57">
        <v>2</v>
      </c>
      <c r="AE57">
        <v>0</v>
      </c>
      <c r="AF57">
        <v>0</v>
      </c>
      <c r="AG57">
        <v>0</v>
      </c>
      <c r="AH57">
        <v>0</v>
      </c>
      <c r="AI57">
        <v>0</v>
      </c>
      <c r="AJ57">
        <v>0</v>
      </c>
      <c r="AK57">
        <v>0</v>
      </c>
      <c r="AL57">
        <v>0</v>
      </c>
      <c r="AM57">
        <v>0</v>
      </c>
      <c r="AN57">
        <v>95</v>
      </c>
      <c r="AO57">
        <v>2</v>
      </c>
      <c r="AP57">
        <v>0</v>
      </c>
      <c r="AQ57">
        <v>0</v>
      </c>
      <c r="AR57">
        <v>0</v>
      </c>
      <c r="AS57">
        <v>125</v>
      </c>
      <c r="AT57" t="s">
        <v>548</v>
      </c>
      <c r="AU57" t="s">
        <v>546</v>
      </c>
      <c r="AV57">
        <v>0</v>
      </c>
      <c r="AW57" t="s">
        <v>86</v>
      </c>
      <c r="AX57" t="s">
        <v>86</v>
      </c>
      <c r="AY57" t="s">
        <v>86</v>
      </c>
      <c r="AZ57">
        <v>30</v>
      </c>
      <c r="BA57">
        <v>40</v>
      </c>
      <c r="BB57">
        <v>20</v>
      </c>
      <c r="BC57">
        <v>20</v>
      </c>
      <c r="BD57">
        <v>0</v>
      </c>
      <c r="BE57" t="s">
        <v>229</v>
      </c>
      <c r="BH57">
        <v>2</v>
      </c>
      <c r="BI57">
        <v>-3.93728575451303</v>
      </c>
      <c r="BJ57">
        <v>50.507540473838503</v>
      </c>
    </row>
    <row r="58" spans="1:62" x14ac:dyDescent="0.35">
      <c r="A58">
        <v>22</v>
      </c>
      <c r="B58" t="s">
        <v>549</v>
      </c>
      <c r="C58">
        <v>53</v>
      </c>
      <c r="D58" t="s">
        <v>82</v>
      </c>
      <c r="E58" t="s">
        <v>550</v>
      </c>
      <c r="F58" s="1">
        <v>45370.673078703701</v>
      </c>
      <c r="G58" s="1">
        <v>45370.889826388899</v>
      </c>
      <c r="I58">
        <v>0</v>
      </c>
      <c r="J58">
        <v>0</v>
      </c>
      <c r="K58">
        <v>0</v>
      </c>
      <c r="L58">
        <v>0</v>
      </c>
      <c r="M58">
        <v>0</v>
      </c>
      <c r="N58" t="s">
        <v>86</v>
      </c>
      <c r="O58">
        <v>80</v>
      </c>
      <c r="P58">
        <v>40</v>
      </c>
      <c r="Q58">
        <v>0</v>
      </c>
      <c r="R58">
        <v>8</v>
      </c>
      <c r="S58">
        <v>3</v>
      </c>
      <c r="T58">
        <v>0</v>
      </c>
      <c r="U58">
        <v>0</v>
      </c>
      <c r="V58">
        <v>0</v>
      </c>
      <c r="W58">
        <v>0</v>
      </c>
      <c r="X58">
        <v>25</v>
      </c>
      <c r="Y58">
        <v>0</v>
      </c>
      <c r="Z58">
        <v>0</v>
      </c>
      <c r="AA58">
        <v>0</v>
      </c>
      <c r="AB58">
        <v>0</v>
      </c>
      <c r="AC58">
        <v>0</v>
      </c>
      <c r="AD58">
        <v>1</v>
      </c>
      <c r="AE58">
        <v>0</v>
      </c>
      <c r="AF58">
        <v>0</v>
      </c>
      <c r="AG58">
        <v>0</v>
      </c>
      <c r="AH58">
        <v>0</v>
      </c>
      <c r="AI58">
        <v>0</v>
      </c>
      <c r="AJ58">
        <v>0</v>
      </c>
      <c r="AK58">
        <v>0</v>
      </c>
      <c r="AL58">
        <v>0</v>
      </c>
      <c r="AM58">
        <v>0</v>
      </c>
      <c r="AN58">
        <v>50</v>
      </c>
      <c r="AO58">
        <v>26</v>
      </c>
      <c r="AP58">
        <v>0</v>
      </c>
      <c r="AQ58">
        <v>5</v>
      </c>
      <c r="AR58">
        <v>0</v>
      </c>
      <c r="AS58">
        <v>53</v>
      </c>
      <c r="AT58" t="s">
        <v>551</v>
      </c>
      <c r="AU58" t="s">
        <v>549</v>
      </c>
      <c r="AV58">
        <v>80</v>
      </c>
      <c r="AW58" t="s">
        <v>86</v>
      </c>
      <c r="AX58" t="s">
        <v>86</v>
      </c>
      <c r="AY58" t="s">
        <v>86</v>
      </c>
      <c r="AZ58">
        <v>10</v>
      </c>
      <c r="BA58">
        <v>30</v>
      </c>
      <c r="BB58">
        <v>30</v>
      </c>
      <c r="BC58">
        <v>20</v>
      </c>
      <c r="BD58">
        <v>20</v>
      </c>
      <c r="BE58" t="s">
        <v>229</v>
      </c>
      <c r="BH58">
        <v>4</v>
      </c>
      <c r="BI58">
        <v>-3.8831749347718101</v>
      </c>
      <c r="BJ58">
        <v>50.516723334896099</v>
      </c>
    </row>
    <row r="59" spans="1:62" x14ac:dyDescent="0.35">
      <c r="A59">
        <v>40</v>
      </c>
      <c r="B59" t="s">
        <v>552</v>
      </c>
      <c r="C59">
        <v>43</v>
      </c>
      <c r="D59" t="s">
        <v>82</v>
      </c>
      <c r="E59" t="s">
        <v>553</v>
      </c>
      <c r="F59" s="1">
        <v>45371.624490740702</v>
      </c>
      <c r="G59" s="1">
        <v>45371.624490740702</v>
      </c>
      <c r="I59">
        <v>0</v>
      </c>
      <c r="J59">
        <v>0</v>
      </c>
      <c r="K59">
        <v>0</v>
      </c>
      <c r="L59">
        <v>0</v>
      </c>
      <c r="M59">
        <v>0</v>
      </c>
      <c r="N59" t="s">
        <v>86</v>
      </c>
      <c r="O59">
        <v>100</v>
      </c>
      <c r="P59">
        <v>5</v>
      </c>
      <c r="Q59">
        <v>0</v>
      </c>
      <c r="R59">
        <v>5</v>
      </c>
      <c r="S59">
        <v>0</v>
      </c>
      <c r="T59">
        <v>0</v>
      </c>
      <c r="U59">
        <v>0</v>
      </c>
      <c r="V59">
        <v>0</v>
      </c>
      <c r="W59">
        <v>0</v>
      </c>
      <c r="X59">
        <v>60</v>
      </c>
      <c r="Y59">
        <v>0</v>
      </c>
      <c r="Z59">
        <v>0</v>
      </c>
      <c r="AA59">
        <v>1</v>
      </c>
      <c r="AB59">
        <v>0</v>
      </c>
      <c r="AC59">
        <v>0</v>
      </c>
      <c r="AD59">
        <v>8</v>
      </c>
      <c r="AE59">
        <v>0</v>
      </c>
      <c r="AF59">
        <v>0</v>
      </c>
      <c r="AG59">
        <v>0</v>
      </c>
      <c r="AH59">
        <v>0</v>
      </c>
      <c r="AI59">
        <v>0</v>
      </c>
      <c r="AJ59">
        <v>0</v>
      </c>
      <c r="AK59">
        <v>0</v>
      </c>
      <c r="AL59">
        <v>0</v>
      </c>
      <c r="AM59">
        <v>0</v>
      </c>
      <c r="AN59">
        <v>98</v>
      </c>
      <c r="AO59">
        <v>15</v>
      </c>
      <c r="AP59">
        <v>0</v>
      </c>
      <c r="AQ59">
        <v>5</v>
      </c>
      <c r="AR59">
        <v>50</v>
      </c>
      <c r="AS59">
        <v>43</v>
      </c>
      <c r="AT59" t="s">
        <v>554</v>
      </c>
      <c r="AU59" t="s">
        <v>552</v>
      </c>
      <c r="AV59">
        <v>100</v>
      </c>
      <c r="AW59" t="s">
        <v>86</v>
      </c>
      <c r="AX59" t="s">
        <v>86</v>
      </c>
      <c r="AY59" t="s">
        <v>86</v>
      </c>
      <c r="AZ59">
        <v>15</v>
      </c>
      <c r="BA59">
        <v>20</v>
      </c>
      <c r="BB59">
        <v>25</v>
      </c>
      <c r="BC59">
        <v>10</v>
      </c>
      <c r="BD59">
        <v>5</v>
      </c>
      <c r="BE59" t="s">
        <v>229</v>
      </c>
      <c r="BH59">
        <v>20</v>
      </c>
      <c r="BI59">
        <v>-3.8794336312765001</v>
      </c>
      <c r="BJ59">
        <v>50.502185012485498</v>
      </c>
    </row>
    <row r="60" spans="1:62" x14ac:dyDescent="0.35">
      <c r="A60">
        <v>11</v>
      </c>
      <c r="B60" t="s">
        <v>555</v>
      </c>
      <c r="C60">
        <v>130</v>
      </c>
      <c r="D60" t="s">
        <v>82</v>
      </c>
      <c r="E60" t="s">
        <v>556</v>
      </c>
      <c r="F60" s="1">
        <v>45369.533402777801</v>
      </c>
      <c r="G60" s="1">
        <v>45369.5339467593</v>
      </c>
      <c r="I60">
        <v>0</v>
      </c>
      <c r="J60">
        <v>0</v>
      </c>
      <c r="K60">
        <v>0</v>
      </c>
      <c r="L60">
        <v>0</v>
      </c>
      <c r="M60">
        <v>0</v>
      </c>
      <c r="N60" t="s">
        <v>86</v>
      </c>
      <c r="O60">
        <v>0</v>
      </c>
      <c r="P60">
        <v>0</v>
      </c>
      <c r="Q60">
        <v>0</v>
      </c>
      <c r="R60">
        <v>0</v>
      </c>
      <c r="S60">
        <v>10</v>
      </c>
      <c r="T60">
        <v>0</v>
      </c>
      <c r="U60">
        <v>0</v>
      </c>
      <c r="V60">
        <v>0</v>
      </c>
      <c r="W60">
        <v>0</v>
      </c>
      <c r="X60">
        <v>0</v>
      </c>
      <c r="Y60">
        <v>0</v>
      </c>
      <c r="Z60">
        <v>0</v>
      </c>
      <c r="AA60">
        <v>20</v>
      </c>
      <c r="AB60">
        <v>0</v>
      </c>
      <c r="AC60">
        <v>0</v>
      </c>
      <c r="AD60">
        <v>0</v>
      </c>
      <c r="AE60">
        <v>0</v>
      </c>
      <c r="AF60">
        <v>0</v>
      </c>
      <c r="AG60">
        <v>0</v>
      </c>
      <c r="AH60">
        <v>0</v>
      </c>
      <c r="AI60">
        <v>0</v>
      </c>
      <c r="AJ60">
        <v>0</v>
      </c>
      <c r="AK60">
        <v>0</v>
      </c>
      <c r="AL60">
        <v>0</v>
      </c>
      <c r="AM60">
        <v>0</v>
      </c>
      <c r="AN60">
        <v>15</v>
      </c>
      <c r="AO60">
        <v>0</v>
      </c>
      <c r="AP60">
        <v>0</v>
      </c>
      <c r="AQ60">
        <v>10</v>
      </c>
      <c r="AR60">
        <v>0</v>
      </c>
      <c r="AS60">
        <v>130</v>
      </c>
      <c r="AT60" t="s">
        <v>557</v>
      </c>
      <c r="AU60" t="s">
        <v>555</v>
      </c>
      <c r="AV60">
        <v>0</v>
      </c>
      <c r="AW60" t="s">
        <v>86</v>
      </c>
      <c r="AX60" t="s">
        <v>86</v>
      </c>
      <c r="AY60" t="s">
        <v>86</v>
      </c>
      <c r="AZ60">
        <v>20</v>
      </c>
      <c r="BA60">
        <v>20</v>
      </c>
      <c r="BB60">
        <v>20</v>
      </c>
      <c r="BC60">
        <v>20</v>
      </c>
      <c r="BD60">
        <v>0</v>
      </c>
      <c r="BE60" t="s">
        <v>229</v>
      </c>
      <c r="BH60">
        <v>0</v>
      </c>
      <c r="BI60">
        <v>-3.91216190620875</v>
      </c>
      <c r="BJ60">
        <v>50.496500585697099</v>
      </c>
    </row>
    <row r="61" spans="1:62" x14ac:dyDescent="0.35">
      <c r="A61">
        <v>24</v>
      </c>
      <c r="B61" t="s">
        <v>558</v>
      </c>
      <c r="C61">
        <v>90</v>
      </c>
      <c r="D61" t="s">
        <v>82</v>
      </c>
      <c r="E61" t="s">
        <v>559</v>
      </c>
      <c r="F61" s="1">
        <v>45370.549328703702</v>
      </c>
      <c r="G61" s="1">
        <v>45370.5495717593</v>
      </c>
      <c r="I61">
        <v>0</v>
      </c>
      <c r="J61">
        <v>0</v>
      </c>
      <c r="K61">
        <v>0</v>
      </c>
      <c r="L61">
        <v>0</v>
      </c>
      <c r="M61">
        <v>0</v>
      </c>
      <c r="N61" t="s">
        <v>86</v>
      </c>
      <c r="O61">
        <v>5</v>
      </c>
      <c r="P61">
        <v>2</v>
      </c>
      <c r="Q61">
        <v>0</v>
      </c>
      <c r="R61">
        <v>5</v>
      </c>
      <c r="S61">
        <v>0</v>
      </c>
      <c r="T61">
        <v>0</v>
      </c>
      <c r="U61">
        <v>0</v>
      </c>
      <c r="V61">
        <v>1</v>
      </c>
      <c r="W61">
        <v>0</v>
      </c>
      <c r="X61">
        <v>2</v>
      </c>
      <c r="Y61">
        <v>0</v>
      </c>
      <c r="Z61">
        <v>0</v>
      </c>
      <c r="AA61">
        <v>17</v>
      </c>
      <c r="AB61">
        <v>0</v>
      </c>
      <c r="AC61">
        <v>5</v>
      </c>
      <c r="AD61">
        <v>0</v>
      </c>
      <c r="AE61">
        <v>0</v>
      </c>
      <c r="AF61">
        <v>0</v>
      </c>
      <c r="AG61">
        <v>0</v>
      </c>
      <c r="AH61">
        <v>0</v>
      </c>
      <c r="AI61">
        <v>0</v>
      </c>
      <c r="AJ61">
        <v>0</v>
      </c>
      <c r="AK61">
        <v>0</v>
      </c>
      <c r="AL61">
        <v>0</v>
      </c>
      <c r="AM61">
        <v>0</v>
      </c>
      <c r="AN61">
        <v>95</v>
      </c>
      <c r="AO61">
        <v>7</v>
      </c>
      <c r="AP61">
        <v>0</v>
      </c>
      <c r="AQ61">
        <v>0</v>
      </c>
      <c r="AR61">
        <v>5</v>
      </c>
      <c r="AS61">
        <v>90</v>
      </c>
      <c r="AT61" t="s">
        <v>560</v>
      </c>
      <c r="AU61" t="s">
        <v>558</v>
      </c>
      <c r="AV61">
        <v>3</v>
      </c>
      <c r="AW61" t="s">
        <v>86</v>
      </c>
      <c r="AX61" t="s">
        <v>86</v>
      </c>
      <c r="AY61" t="s">
        <v>86</v>
      </c>
      <c r="AZ61">
        <v>15</v>
      </c>
      <c r="BA61">
        <v>15</v>
      </c>
      <c r="BB61">
        <v>15</v>
      </c>
      <c r="BC61">
        <v>15</v>
      </c>
      <c r="BD61">
        <v>1</v>
      </c>
      <c r="BE61" t="s">
        <v>229</v>
      </c>
      <c r="BH61">
        <v>100</v>
      </c>
      <c r="BI61">
        <v>-3.8949282440142201</v>
      </c>
      <c r="BJ61">
        <v>50.516592969980401</v>
      </c>
    </row>
    <row r="62" spans="1:62" x14ac:dyDescent="0.35">
      <c r="A62">
        <v>58</v>
      </c>
      <c r="B62" t="s">
        <v>561</v>
      </c>
      <c r="C62">
        <v>55</v>
      </c>
      <c r="D62" t="s">
        <v>82</v>
      </c>
      <c r="E62" t="s">
        <v>562</v>
      </c>
      <c r="F62" s="1">
        <v>45372.565034722204</v>
      </c>
      <c r="G62" s="1">
        <v>45372.565034722204</v>
      </c>
      <c r="I62">
        <v>0</v>
      </c>
      <c r="J62">
        <v>2</v>
      </c>
      <c r="K62">
        <v>5</v>
      </c>
      <c r="L62">
        <v>4</v>
      </c>
      <c r="M62">
        <v>0</v>
      </c>
      <c r="N62" t="s">
        <v>86</v>
      </c>
      <c r="O62">
        <v>0</v>
      </c>
      <c r="P62">
        <v>2</v>
      </c>
      <c r="Q62">
        <v>0</v>
      </c>
      <c r="R62">
        <v>4</v>
      </c>
      <c r="S62">
        <v>15</v>
      </c>
      <c r="T62">
        <v>0</v>
      </c>
      <c r="U62">
        <v>0</v>
      </c>
      <c r="V62">
        <v>0</v>
      </c>
      <c r="W62">
        <v>0</v>
      </c>
      <c r="X62">
        <v>3</v>
      </c>
      <c r="Y62">
        <v>0</v>
      </c>
      <c r="Z62">
        <v>0</v>
      </c>
      <c r="AA62">
        <v>30</v>
      </c>
      <c r="AB62">
        <v>0</v>
      </c>
      <c r="AC62">
        <v>5</v>
      </c>
      <c r="AD62">
        <v>3</v>
      </c>
      <c r="AE62">
        <v>0</v>
      </c>
      <c r="AF62">
        <v>0</v>
      </c>
      <c r="AG62">
        <v>0</v>
      </c>
      <c r="AH62">
        <v>0</v>
      </c>
      <c r="AI62">
        <v>0</v>
      </c>
      <c r="AJ62">
        <v>0</v>
      </c>
      <c r="AK62">
        <v>0</v>
      </c>
      <c r="AL62">
        <v>0</v>
      </c>
      <c r="AM62">
        <v>0</v>
      </c>
      <c r="AN62">
        <v>20</v>
      </c>
      <c r="AO62">
        <v>4</v>
      </c>
      <c r="AP62">
        <v>5</v>
      </c>
      <c r="AQ62">
        <v>5</v>
      </c>
      <c r="AR62">
        <v>0</v>
      </c>
      <c r="AS62">
        <v>55</v>
      </c>
      <c r="AT62" t="s">
        <v>563</v>
      </c>
      <c r="AU62" t="s">
        <v>561</v>
      </c>
      <c r="AV62">
        <v>0</v>
      </c>
      <c r="AW62" t="s">
        <v>86</v>
      </c>
      <c r="AX62" t="s">
        <v>86</v>
      </c>
      <c r="AY62" t="s">
        <v>86</v>
      </c>
      <c r="AZ62">
        <v>6</v>
      </c>
      <c r="BA62">
        <v>4</v>
      </c>
      <c r="BB62">
        <v>5</v>
      </c>
      <c r="BC62">
        <v>4</v>
      </c>
      <c r="BD62">
        <v>90</v>
      </c>
      <c r="BE62" t="s">
        <v>229</v>
      </c>
      <c r="BH62">
        <v>0</v>
      </c>
      <c r="BI62">
        <v>-3.96657184876991</v>
      </c>
      <c r="BJ62">
        <v>50.510078041273701</v>
      </c>
    </row>
    <row r="63" spans="1:62" x14ac:dyDescent="0.35">
      <c r="A63">
        <v>6</v>
      </c>
      <c r="B63" t="s">
        <v>564</v>
      </c>
      <c r="C63">
        <v>52</v>
      </c>
      <c r="D63" t="s">
        <v>82</v>
      </c>
      <c r="E63" t="s">
        <v>565</v>
      </c>
      <c r="F63" s="1">
        <v>45369.583263888897</v>
      </c>
      <c r="G63" s="1">
        <v>45369.583263888897</v>
      </c>
      <c r="I63">
        <v>0</v>
      </c>
      <c r="J63">
        <v>0</v>
      </c>
      <c r="K63">
        <v>2</v>
      </c>
      <c r="L63">
        <v>2</v>
      </c>
      <c r="M63">
        <v>0</v>
      </c>
      <c r="N63" t="s">
        <v>86</v>
      </c>
      <c r="O63">
        <v>0</v>
      </c>
      <c r="P63">
        <v>0</v>
      </c>
      <c r="Q63">
        <v>0</v>
      </c>
      <c r="R63">
        <v>0</v>
      </c>
      <c r="S63">
        <v>0</v>
      </c>
      <c r="T63">
        <v>0</v>
      </c>
      <c r="U63">
        <v>0</v>
      </c>
      <c r="V63">
        <v>0</v>
      </c>
      <c r="W63">
        <v>0</v>
      </c>
      <c r="X63">
        <v>0</v>
      </c>
      <c r="Y63">
        <v>0</v>
      </c>
      <c r="Z63">
        <v>0</v>
      </c>
      <c r="AA63">
        <v>23</v>
      </c>
      <c r="AB63">
        <v>0</v>
      </c>
      <c r="AC63">
        <v>0</v>
      </c>
      <c r="AD63">
        <v>0</v>
      </c>
      <c r="AE63">
        <v>0</v>
      </c>
      <c r="AF63">
        <v>0</v>
      </c>
      <c r="AG63">
        <v>0</v>
      </c>
      <c r="AH63">
        <v>0</v>
      </c>
      <c r="AI63">
        <v>0</v>
      </c>
      <c r="AJ63">
        <v>0</v>
      </c>
      <c r="AK63">
        <v>0</v>
      </c>
      <c r="AL63">
        <v>0</v>
      </c>
      <c r="AM63">
        <v>0</v>
      </c>
      <c r="AN63">
        <v>0</v>
      </c>
      <c r="AO63">
        <v>0</v>
      </c>
      <c r="AP63">
        <v>10</v>
      </c>
      <c r="AQ63">
        <v>0</v>
      </c>
      <c r="AR63">
        <v>0</v>
      </c>
      <c r="AS63">
        <v>52</v>
      </c>
      <c r="AT63" t="s">
        <v>566</v>
      </c>
      <c r="AU63" t="s">
        <v>564</v>
      </c>
      <c r="AV63">
        <v>0</v>
      </c>
      <c r="AW63" t="s">
        <v>86</v>
      </c>
      <c r="AX63" t="s">
        <v>86</v>
      </c>
      <c r="AY63" t="s">
        <v>82</v>
      </c>
      <c r="AZ63">
        <v>35</v>
      </c>
      <c r="BA63">
        <v>35</v>
      </c>
      <c r="BB63">
        <v>20</v>
      </c>
      <c r="BC63">
        <v>35</v>
      </c>
      <c r="BD63">
        <v>0</v>
      </c>
      <c r="BE63" t="s">
        <v>229</v>
      </c>
      <c r="BH63">
        <v>0</v>
      </c>
      <c r="BI63">
        <v>-3.9324153522488898</v>
      </c>
      <c r="BJ63">
        <v>50.488274220833802</v>
      </c>
    </row>
    <row r="64" spans="1:62" x14ac:dyDescent="0.35">
      <c r="A64">
        <v>63</v>
      </c>
      <c r="B64" t="s">
        <v>567</v>
      </c>
      <c r="C64">
        <v>110</v>
      </c>
      <c r="D64" t="s">
        <v>82</v>
      </c>
      <c r="E64" t="s">
        <v>568</v>
      </c>
      <c r="F64" s="1">
        <v>45372.418240740699</v>
      </c>
      <c r="G64" s="1">
        <v>45372.418240740699</v>
      </c>
      <c r="I64">
        <v>0</v>
      </c>
      <c r="J64">
        <v>0</v>
      </c>
      <c r="K64">
        <v>0</v>
      </c>
      <c r="L64">
        <v>0</v>
      </c>
      <c r="M64">
        <v>0</v>
      </c>
      <c r="N64" t="s">
        <v>86</v>
      </c>
      <c r="O64">
        <v>4</v>
      </c>
      <c r="P64">
        <v>0</v>
      </c>
      <c r="Q64">
        <v>0</v>
      </c>
      <c r="R64">
        <v>2</v>
      </c>
      <c r="S64">
        <v>0</v>
      </c>
      <c r="T64">
        <v>0</v>
      </c>
      <c r="U64">
        <v>0</v>
      </c>
      <c r="V64">
        <v>0</v>
      </c>
      <c r="W64">
        <v>0</v>
      </c>
      <c r="X64">
        <v>0</v>
      </c>
      <c r="Y64">
        <v>0</v>
      </c>
      <c r="Z64">
        <v>1</v>
      </c>
      <c r="AA64">
        <v>85</v>
      </c>
      <c r="AB64">
        <v>0</v>
      </c>
      <c r="AC64">
        <v>0</v>
      </c>
      <c r="AD64">
        <v>0</v>
      </c>
      <c r="AE64">
        <v>0</v>
      </c>
      <c r="AF64">
        <v>0</v>
      </c>
      <c r="AG64">
        <v>0</v>
      </c>
      <c r="AH64">
        <v>0</v>
      </c>
      <c r="AI64">
        <v>0</v>
      </c>
      <c r="AJ64">
        <v>0</v>
      </c>
      <c r="AK64">
        <v>0</v>
      </c>
      <c r="AL64">
        <v>0</v>
      </c>
      <c r="AM64">
        <v>0</v>
      </c>
      <c r="AN64">
        <v>10</v>
      </c>
      <c r="AO64">
        <v>1</v>
      </c>
      <c r="AP64">
        <v>1</v>
      </c>
      <c r="AQ64">
        <v>8</v>
      </c>
      <c r="AR64">
        <v>0</v>
      </c>
      <c r="AS64">
        <v>110</v>
      </c>
      <c r="AT64" t="s">
        <v>569</v>
      </c>
      <c r="AU64" t="s">
        <v>567</v>
      </c>
      <c r="AV64">
        <v>0</v>
      </c>
      <c r="AW64" t="s">
        <v>86</v>
      </c>
      <c r="AX64" t="s">
        <v>86</v>
      </c>
      <c r="AY64" t="s">
        <v>86</v>
      </c>
      <c r="AZ64">
        <v>2</v>
      </c>
      <c r="BA64">
        <v>3</v>
      </c>
      <c r="BB64">
        <v>2</v>
      </c>
      <c r="BC64">
        <v>18</v>
      </c>
      <c r="BD64">
        <v>0</v>
      </c>
      <c r="BE64" t="s">
        <v>409</v>
      </c>
      <c r="BH64">
        <v>0</v>
      </c>
      <c r="BI64">
        <v>-4.0001486561498698</v>
      </c>
      <c r="BJ64">
        <v>50.472908358790299</v>
      </c>
    </row>
    <row r="65" spans="1:62" x14ac:dyDescent="0.35">
      <c r="A65">
        <v>10</v>
      </c>
      <c r="B65" t="s">
        <v>570</v>
      </c>
      <c r="C65">
        <v>40</v>
      </c>
      <c r="D65" t="s">
        <v>82</v>
      </c>
      <c r="E65" t="s">
        <v>571</v>
      </c>
      <c r="F65" s="1">
        <v>45369.495347222197</v>
      </c>
      <c r="G65" s="1">
        <v>45369.495347222197</v>
      </c>
      <c r="I65">
        <v>2</v>
      </c>
      <c r="J65">
        <v>0</v>
      </c>
      <c r="K65">
        <v>0</v>
      </c>
      <c r="L65">
        <v>0</v>
      </c>
      <c r="M65">
        <v>0</v>
      </c>
      <c r="N65" t="s">
        <v>86</v>
      </c>
      <c r="O65">
        <v>0</v>
      </c>
      <c r="P65">
        <v>0</v>
      </c>
      <c r="Q65">
        <v>0</v>
      </c>
      <c r="R65">
        <v>1</v>
      </c>
      <c r="S65">
        <v>0</v>
      </c>
      <c r="T65">
        <v>0</v>
      </c>
      <c r="U65">
        <v>0</v>
      </c>
      <c r="V65">
        <v>0</v>
      </c>
      <c r="W65">
        <v>0</v>
      </c>
      <c r="X65">
        <v>15</v>
      </c>
      <c r="Y65">
        <v>0</v>
      </c>
      <c r="Z65">
        <v>0</v>
      </c>
      <c r="AA65">
        <v>0</v>
      </c>
      <c r="AB65">
        <v>0</v>
      </c>
      <c r="AC65">
        <v>0</v>
      </c>
      <c r="AD65">
        <v>0</v>
      </c>
      <c r="AE65">
        <v>0</v>
      </c>
      <c r="AF65">
        <v>0</v>
      </c>
      <c r="AG65">
        <v>0</v>
      </c>
      <c r="AH65">
        <v>0</v>
      </c>
      <c r="AI65">
        <v>0</v>
      </c>
      <c r="AJ65">
        <v>0</v>
      </c>
      <c r="AK65">
        <v>0</v>
      </c>
      <c r="AL65">
        <v>0</v>
      </c>
      <c r="AM65">
        <v>0</v>
      </c>
      <c r="AN65">
        <v>100</v>
      </c>
      <c r="AO65">
        <v>1</v>
      </c>
      <c r="AP65">
        <v>0</v>
      </c>
      <c r="AQ65">
        <v>5</v>
      </c>
      <c r="AR65">
        <v>0</v>
      </c>
      <c r="AS65">
        <v>40</v>
      </c>
      <c r="AT65" t="s">
        <v>572</v>
      </c>
      <c r="AU65" t="s">
        <v>570</v>
      </c>
      <c r="AV65">
        <v>0</v>
      </c>
      <c r="AW65" t="s">
        <v>86</v>
      </c>
      <c r="AX65" t="s">
        <v>86</v>
      </c>
      <c r="AY65" t="s">
        <v>86</v>
      </c>
      <c r="AZ65">
        <v>20</v>
      </c>
      <c r="BA65">
        <v>20</v>
      </c>
      <c r="BB65">
        <v>20</v>
      </c>
      <c r="BC65">
        <v>20</v>
      </c>
      <c r="BD65">
        <v>0</v>
      </c>
      <c r="BE65" t="s">
        <v>229</v>
      </c>
      <c r="BH65">
        <v>0</v>
      </c>
      <c r="BI65">
        <v>-3.9059074372470399</v>
      </c>
      <c r="BJ65">
        <v>50.48827624866</v>
      </c>
    </row>
    <row r="66" spans="1:62" x14ac:dyDescent="0.35">
      <c r="A66">
        <v>25</v>
      </c>
      <c r="B66" t="s">
        <v>573</v>
      </c>
      <c r="C66">
        <v>50</v>
      </c>
      <c r="D66" t="s">
        <v>82</v>
      </c>
      <c r="E66" t="s">
        <v>574</v>
      </c>
      <c r="F66" s="1">
        <v>45370.569120370397</v>
      </c>
      <c r="G66" s="1">
        <v>45370.569120370397</v>
      </c>
      <c r="I66">
        <v>5</v>
      </c>
      <c r="J66">
        <v>0</v>
      </c>
      <c r="K66">
        <v>0</v>
      </c>
      <c r="L66">
        <v>0</v>
      </c>
      <c r="M66">
        <v>0</v>
      </c>
      <c r="N66" t="s">
        <v>86</v>
      </c>
      <c r="O66">
        <v>0</v>
      </c>
      <c r="P66">
        <v>0</v>
      </c>
      <c r="Q66">
        <v>0</v>
      </c>
      <c r="R66">
        <v>0</v>
      </c>
      <c r="S66">
        <v>0</v>
      </c>
      <c r="T66">
        <v>0</v>
      </c>
      <c r="U66">
        <v>0</v>
      </c>
      <c r="V66">
        <v>0</v>
      </c>
      <c r="W66">
        <v>0</v>
      </c>
      <c r="X66">
        <v>2</v>
      </c>
      <c r="Y66">
        <v>0</v>
      </c>
      <c r="Z66">
        <v>0</v>
      </c>
      <c r="AA66">
        <v>0</v>
      </c>
      <c r="AB66">
        <v>0</v>
      </c>
      <c r="AC66">
        <v>0</v>
      </c>
      <c r="AD66">
        <v>0</v>
      </c>
      <c r="AE66">
        <v>0</v>
      </c>
      <c r="AF66">
        <v>0</v>
      </c>
      <c r="AG66">
        <v>0</v>
      </c>
      <c r="AH66">
        <v>0</v>
      </c>
      <c r="AI66">
        <v>0</v>
      </c>
      <c r="AJ66">
        <v>0</v>
      </c>
      <c r="AK66">
        <v>0</v>
      </c>
      <c r="AL66">
        <v>0</v>
      </c>
      <c r="AM66">
        <v>0</v>
      </c>
      <c r="AN66">
        <v>90</v>
      </c>
      <c r="AO66">
        <v>0</v>
      </c>
      <c r="AP66">
        <v>0</v>
      </c>
      <c r="AQ66">
        <v>5</v>
      </c>
      <c r="AR66">
        <v>0</v>
      </c>
      <c r="AS66">
        <v>50</v>
      </c>
      <c r="AT66" t="s">
        <v>575</v>
      </c>
      <c r="AU66" t="s">
        <v>573</v>
      </c>
      <c r="AV66">
        <v>0</v>
      </c>
      <c r="AW66" t="s">
        <v>86</v>
      </c>
      <c r="AX66" t="s">
        <v>86</v>
      </c>
      <c r="AY66" t="s">
        <v>86</v>
      </c>
      <c r="AZ66">
        <v>30</v>
      </c>
      <c r="BA66">
        <v>30</v>
      </c>
      <c r="BB66">
        <v>30</v>
      </c>
      <c r="BC66">
        <v>30</v>
      </c>
      <c r="BD66">
        <v>0</v>
      </c>
      <c r="BE66" t="s">
        <v>229</v>
      </c>
      <c r="BH66">
        <v>0</v>
      </c>
      <c r="BI66">
        <v>-3.8935389392401998</v>
      </c>
      <c r="BJ66">
        <v>50.519377249739101</v>
      </c>
    </row>
    <row r="67" spans="1:62" x14ac:dyDescent="0.35">
      <c r="A67">
        <v>9</v>
      </c>
      <c r="B67" t="s">
        <v>576</v>
      </c>
      <c r="C67">
        <v>125</v>
      </c>
      <c r="D67" t="s">
        <v>82</v>
      </c>
      <c r="E67" t="s">
        <v>577</v>
      </c>
      <c r="F67" s="1">
        <v>45369.6511342593</v>
      </c>
      <c r="G67" s="1">
        <v>45369.6511342593</v>
      </c>
      <c r="I67">
        <v>0</v>
      </c>
      <c r="J67">
        <v>0</v>
      </c>
      <c r="K67">
        <v>0</v>
      </c>
      <c r="L67">
        <v>0</v>
      </c>
      <c r="M67">
        <v>0</v>
      </c>
      <c r="N67" t="s">
        <v>86</v>
      </c>
      <c r="O67">
        <v>0</v>
      </c>
      <c r="P67">
        <v>0</v>
      </c>
      <c r="Q67">
        <v>0</v>
      </c>
      <c r="R67">
        <v>1</v>
      </c>
      <c r="S67">
        <v>22</v>
      </c>
      <c r="T67">
        <v>0</v>
      </c>
      <c r="U67">
        <v>0</v>
      </c>
      <c r="V67">
        <v>0</v>
      </c>
      <c r="W67">
        <v>0</v>
      </c>
      <c r="X67">
        <v>0</v>
      </c>
      <c r="Y67">
        <v>0</v>
      </c>
      <c r="Z67">
        <v>0</v>
      </c>
      <c r="AA67">
        <v>65</v>
      </c>
      <c r="AB67">
        <v>0</v>
      </c>
      <c r="AC67">
        <v>0</v>
      </c>
      <c r="AD67">
        <v>0</v>
      </c>
      <c r="AE67">
        <v>0</v>
      </c>
      <c r="AF67">
        <v>0</v>
      </c>
      <c r="AG67">
        <v>0</v>
      </c>
      <c r="AH67">
        <v>0</v>
      </c>
      <c r="AI67">
        <v>0</v>
      </c>
      <c r="AJ67">
        <v>0</v>
      </c>
      <c r="AK67">
        <v>0</v>
      </c>
      <c r="AL67">
        <v>0</v>
      </c>
      <c r="AM67">
        <v>0</v>
      </c>
      <c r="AN67">
        <v>35</v>
      </c>
      <c r="AO67">
        <v>1</v>
      </c>
      <c r="AP67">
        <v>0</v>
      </c>
      <c r="AQ67">
        <v>33</v>
      </c>
      <c r="AR67">
        <v>0</v>
      </c>
      <c r="AS67">
        <v>125</v>
      </c>
      <c r="AT67" t="s">
        <v>578</v>
      </c>
      <c r="AU67" t="s">
        <v>576</v>
      </c>
      <c r="AV67">
        <v>0</v>
      </c>
      <c r="AW67" t="s">
        <v>86</v>
      </c>
      <c r="AX67" t="s">
        <v>86</v>
      </c>
      <c r="AY67" t="s">
        <v>86</v>
      </c>
      <c r="AZ67">
        <v>7</v>
      </c>
      <c r="BA67">
        <v>12</v>
      </c>
      <c r="BB67">
        <v>13</v>
      </c>
      <c r="BC67">
        <v>9</v>
      </c>
      <c r="BD67">
        <v>0</v>
      </c>
      <c r="BE67" t="s">
        <v>229</v>
      </c>
      <c r="BH67">
        <v>0</v>
      </c>
      <c r="BI67">
        <v>-3.9483752617610501</v>
      </c>
      <c r="BJ67">
        <v>50.500059753202201</v>
      </c>
    </row>
    <row r="68" spans="1:62" x14ac:dyDescent="0.35">
      <c r="A68">
        <v>5</v>
      </c>
      <c r="B68" t="s">
        <v>579</v>
      </c>
      <c r="C68">
        <v>45</v>
      </c>
      <c r="D68" t="s">
        <v>82</v>
      </c>
      <c r="E68" t="s">
        <v>580</v>
      </c>
      <c r="F68" s="1">
        <v>45369.520335648202</v>
      </c>
      <c r="G68" s="1">
        <v>45369.520335648202</v>
      </c>
      <c r="I68">
        <v>0</v>
      </c>
      <c r="J68">
        <v>0</v>
      </c>
      <c r="K68">
        <v>0</v>
      </c>
      <c r="L68">
        <v>0</v>
      </c>
      <c r="M68">
        <v>0</v>
      </c>
      <c r="N68" t="s">
        <v>86</v>
      </c>
      <c r="O68">
        <v>0</v>
      </c>
      <c r="P68">
        <v>0</v>
      </c>
      <c r="Q68">
        <v>0</v>
      </c>
      <c r="R68">
        <v>2</v>
      </c>
      <c r="S68">
        <v>0</v>
      </c>
      <c r="T68">
        <v>0</v>
      </c>
      <c r="U68">
        <v>0</v>
      </c>
      <c r="V68">
        <v>0</v>
      </c>
      <c r="W68">
        <v>0</v>
      </c>
      <c r="X68">
        <v>1</v>
      </c>
      <c r="Y68">
        <v>0</v>
      </c>
      <c r="Z68">
        <v>0</v>
      </c>
      <c r="AA68">
        <v>0</v>
      </c>
      <c r="AB68">
        <v>0</v>
      </c>
      <c r="AC68">
        <v>2</v>
      </c>
      <c r="AD68">
        <v>0</v>
      </c>
      <c r="AE68">
        <v>0</v>
      </c>
      <c r="AF68">
        <v>0</v>
      </c>
      <c r="AG68">
        <v>0</v>
      </c>
      <c r="AH68">
        <v>0</v>
      </c>
      <c r="AI68">
        <v>0</v>
      </c>
      <c r="AJ68">
        <v>0</v>
      </c>
      <c r="AK68">
        <v>0</v>
      </c>
      <c r="AL68">
        <v>0</v>
      </c>
      <c r="AM68">
        <v>0</v>
      </c>
      <c r="AN68">
        <v>15</v>
      </c>
      <c r="AO68">
        <v>2</v>
      </c>
      <c r="AP68">
        <v>0</v>
      </c>
      <c r="AQ68">
        <v>8</v>
      </c>
      <c r="AR68">
        <v>0</v>
      </c>
      <c r="AS68">
        <v>45</v>
      </c>
      <c r="AT68" t="s">
        <v>581</v>
      </c>
      <c r="AU68" t="s">
        <v>579</v>
      </c>
      <c r="AV68">
        <v>0</v>
      </c>
      <c r="AW68" t="s">
        <v>86</v>
      </c>
      <c r="AX68" t="s">
        <v>86</v>
      </c>
      <c r="AY68" t="s">
        <v>82</v>
      </c>
      <c r="AZ68">
        <v>23</v>
      </c>
      <c r="BA68">
        <v>7</v>
      </c>
      <c r="BB68">
        <v>3</v>
      </c>
      <c r="BC68">
        <v>4</v>
      </c>
      <c r="BD68">
        <v>0</v>
      </c>
      <c r="BE68" t="s">
        <v>229</v>
      </c>
      <c r="BH68">
        <v>0</v>
      </c>
      <c r="BI68">
        <v>-3.9383146075843398</v>
      </c>
      <c r="BJ68">
        <v>50.487202805474297</v>
      </c>
    </row>
    <row r="69" spans="1:62" x14ac:dyDescent="0.35">
      <c r="A69">
        <v>38</v>
      </c>
      <c r="B69" t="s">
        <v>582</v>
      </c>
      <c r="C69">
        <v>37</v>
      </c>
      <c r="D69" t="s">
        <v>82</v>
      </c>
      <c r="E69" t="s">
        <v>583</v>
      </c>
      <c r="F69" s="1">
        <v>45371.589988425898</v>
      </c>
      <c r="G69" s="1">
        <v>45371.589988425898</v>
      </c>
      <c r="I69">
        <v>0</v>
      </c>
      <c r="J69">
        <v>5</v>
      </c>
      <c r="K69">
        <v>2</v>
      </c>
      <c r="L69">
        <v>2</v>
      </c>
      <c r="M69">
        <v>0</v>
      </c>
      <c r="N69" t="s">
        <v>86</v>
      </c>
      <c r="O69">
        <v>100</v>
      </c>
      <c r="P69">
        <v>3</v>
      </c>
      <c r="Q69">
        <v>0</v>
      </c>
      <c r="R69">
        <v>0</v>
      </c>
      <c r="S69">
        <v>1</v>
      </c>
      <c r="T69">
        <v>3</v>
      </c>
      <c r="U69">
        <v>0</v>
      </c>
      <c r="V69">
        <v>0</v>
      </c>
      <c r="W69">
        <v>0</v>
      </c>
      <c r="X69">
        <v>55</v>
      </c>
      <c r="Y69">
        <v>0</v>
      </c>
      <c r="Z69">
        <v>0</v>
      </c>
      <c r="AA69">
        <v>0</v>
      </c>
      <c r="AB69">
        <v>0</v>
      </c>
      <c r="AC69">
        <v>8</v>
      </c>
      <c r="AD69">
        <v>4</v>
      </c>
      <c r="AE69">
        <v>0</v>
      </c>
      <c r="AF69">
        <v>3</v>
      </c>
      <c r="AG69">
        <v>0</v>
      </c>
      <c r="AH69">
        <v>0</v>
      </c>
      <c r="AI69">
        <v>0</v>
      </c>
      <c r="AJ69">
        <v>0</v>
      </c>
      <c r="AK69">
        <v>0</v>
      </c>
      <c r="AL69">
        <v>0</v>
      </c>
      <c r="AM69">
        <v>0</v>
      </c>
      <c r="AN69">
        <v>35</v>
      </c>
      <c r="AO69">
        <v>8</v>
      </c>
      <c r="AP69">
        <v>2</v>
      </c>
      <c r="AQ69">
        <v>15</v>
      </c>
      <c r="AR69">
        <v>0</v>
      </c>
      <c r="AS69">
        <v>37</v>
      </c>
      <c r="AT69" t="s">
        <v>584</v>
      </c>
      <c r="AU69" t="s">
        <v>582</v>
      </c>
      <c r="AV69">
        <v>100</v>
      </c>
      <c r="AW69" t="s">
        <v>86</v>
      </c>
      <c r="AX69" t="s">
        <v>86</v>
      </c>
      <c r="AY69" t="s">
        <v>82</v>
      </c>
      <c r="AZ69">
        <v>10</v>
      </c>
      <c r="BA69">
        <v>5</v>
      </c>
      <c r="BB69">
        <v>3</v>
      </c>
      <c r="BC69">
        <v>10</v>
      </c>
      <c r="BD69">
        <v>0</v>
      </c>
      <c r="BE69" t="s">
        <v>229</v>
      </c>
      <c r="BH69">
        <v>20</v>
      </c>
      <c r="BI69">
        <v>-3.8878942125573501</v>
      </c>
      <c r="BJ69">
        <v>50.5036422077673</v>
      </c>
    </row>
    <row r="70" spans="1:62" x14ac:dyDescent="0.35">
      <c r="A70">
        <v>4</v>
      </c>
      <c r="B70" t="s">
        <v>585</v>
      </c>
      <c r="C70">
        <v>47</v>
      </c>
      <c r="D70" t="s">
        <v>82</v>
      </c>
      <c r="E70" t="s">
        <v>586</v>
      </c>
      <c r="F70" s="1">
        <v>45369.515185185199</v>
      </c>
      <c r="G70" s="1">
        <v>45369.515185185199</v>
      </c>
      <c r="I70">
        <v>0</v>
      </c>
      <c r="J70">
        <v>0</v>
      </c>
      <c r="K70">
        <v>0</v>
      </c>
      <c r="L70">
        <v>0</v>
      </c>
      <c r="M70">
        <v>0</v>
      </c>
      <c r="N70" t="s">
        <v>86</v>
      </c>
      <c r="O70">
        <v>0</v>
      </c>
      <c r="P70">
        <v>1</v>
      </c>
      <c r="Q70">
        <v>0</v>
      </c>
      <c r="R70">
        <v>0</v>
      </c>
      <c r="S70">
        <v>1</v>
      </c>
      <c r="T70">
        <v>0</v>
      </c>
      <c r="U70">
        <v>0</v>
      </c>
      <c r="V70">
        <v>0</v>
      </c>
      <c r="W70">
        <v>0</v>
      </c>
      <c r="X70">
        <v>22</v>
      </c>
      <c r="Y70">
        <v>0</v>
      </c>
      <c r="Z70">
        <v>0</v>
      </c>
      <c r="AA70">
        <v>0</v>
      </c>
      <c r="AB70">
        <v>0</v>
      </c>
      <c r="AC70">
        <v>0</v>
      </c>
      <c r="AD70">
        <v>0</v>
      </c>
      <c r="AE70">
        <v>0</v>
      </c>
      <c r="AF70">
        <v>0</v>
      </c>
      <c r="AG70">
        <v>0</v>
      </c>
      <c r="AH70">
        <v>0</v>
      </c>
      <c r="AI70">
        <v>0</v>
      </c>
      <c r="AJ70">
        <v>0</v>
      </c>
      <c r="AK70">
        <v>0</v>
      </c>
      <c r="AL70">
        <v>0</v>
      </c>
      <c r="AM70">
        <v>0</v>
      </c>
      <c r="AN70">
        <v>40</v>
      </c>
      <c r="AO70">
        <v>0</v>
      </c>
      <c r="AP70">
        <v>0</v>
      </c>
      <c r="AQ70">
        <v>30</v>
      </c>
      <c r="AR70">
        <v>0</v>
      </c>
      <c r="AS70">
        <v>47</v>
      </c>
      <c r="AT70" t="s">
        <v>587</v>
      </c>
      <c r="AU70" t="s">
        <v>585</v>
      </c>
      <c r="AV70">
        <v>0</v>
      </c>
      <c r="AW70" t="s">
        <v>86</v>
      </c>
      <c r="AX70" t="s">
        <v>86</v>
      </c>
      <c r="AY70" t="s">
        <v>86</v>
      </c>
      <c r="AZ70">
        <v>16</v>
      </c>
      <c r="BA70">
        <v>12</v>
      </c>
      <c r="BB70">
        <v>24</v>
      </c>
      <c r="BC70">
        <v>14</v>
      </c>
      <c r="BD70">
        <v>30</v>
      </c>
      <c r="BE70" t="s">
        <v>229</v>
      </c>
      <c r="BH70">
        <v>100</v>
      </c>
      <c r="BI70">
        <v>-3.9383466612703</v>
      </c>
      <c r="BJ70">
        <v>50.487129825454304</v>
      </c>
    </row>
    <row r="71" spans="1:62" x14ac:dyDescent="0.35">
      <c r="A71">
        <v>19</v>
      </c>
      <c r="B71" t="s">
        <v>588</v>
      </c>
      <c r="C71">
        <v>56</v>
      </c>
      <c r="D71" t="s">
        <v>82</v>
      </c>
      <c r="E71" t="s">
        <v>589</v>
      </c>
      <c r="F71" s="1">
        <v>45370.579988425903</v>
      </c>
      <c r="G71" s="1">
        <v>45370.579988425903</v>
      </c>
      <c r="I71">
        <v>0</v>
      </c>
      <c r="J71">
        <v>0</v>
      </c>
      <c r="K71">
        <v>0</v>
      </c>
      <c r="L71">
        <v>0</v>
      </c>
      <c r="M71">
        <v>0</v>
      </c>
      <c r="N71" t="s">
        <v>86</v>
      </c>
      <c r="O71">
        <v>0</v>
      </c>
      <c r="P71">
        <v>0</v>
      </c>
      <c r="Q71">
        <v>0</v>
      </c>
      <c r="R71">
        <v>1</v>
      </c>
      <c r="S71">
        <v>10</v>
      </c>
      <c r="T71">
        <v>0</v>
      </c>
      <c r="U71">
        <v>0</v>
      </c>
      <c r="V71">
        <v>0</v>
      </c>
      <c r="W71">
        <v>0</v>
      </c>
      <c r="X71">
        <v>5</v>
      </c>
      <c r="Y71">
        <v>0</v>
      </c>
      <c r="Z71">
        <v>0</v>
      </c>
      <c r="AA71">
        <v>0</v>
      </c>
      <c r="AB71">
        <v>0</v>
      </c>
      <c r="AC71">
        <v>5</v>
      </c>
      <c r="AD71">
        <v>10</v>
      </c>
      <c r="AE71">
        <v>0</v>
      </c>
      <c r="AF71">
        <v>0</v>
      </c>
      <c r="AG71">
        <v>0</v>
      </c>
      <c r="AH71">
        <v>0</v>
      </c>
      <c r="AI71">
        <v>0</v>
      </c>
      <c r="AJ71">
        <v>0</v>
      </c>
      <c r="AK71">
        <v>0</v>
      </c>
      <c r="AL71">
        <v>0</v>
      </c>
      <c r="AM71">
        <v>0</v>
      </c>
      <c r="AN71">
        <v>100</v>
      </c>
      <c r="AO71">
        <v>1</v>
      </c>
      <c r="AP71">
        <v>0</v>
      </c>
      <c r="AQ71">
        <v>0</v>
      </c>
      <c r="AR71">
        <v>0</v>
      </c>
      <c r="AS71">
        <v>56</v>
      </c>
      <c r="AT71" t="s">
        <v>590</v>
      </c>
      <c r="AU71" t="s">
        <v>588</v>
      </c>
      <c r="AV71">
        <v>0</v>
      </c>
      <c r="AW71" t="s">
        <v>86</v>
      </c>
      <c r="AX71" t="s">
        <v>86</v>
      </c>
      <c r="AY71" t="s">
        <v>86</v>
      </c>
      <c r="AZ71">
        <v>40</v>
      </c>
      <c r="BA71">
        <v>40</v>
      </c>
      <c r="BB71">
        <v>30</v>
      </c>
      <c r="BC71">
        <v>45</v>
      </c>
      <c r="BD71">
        <v>0</v>
      </c>
      <c r="BE71" t="s">
        <v>229</v>
      </c>
      <c r="BH71">
        <v>1</v>
      </c>
      <c r="BI71">
        <v>-3.9017331376999498</v>
      </c>
      <c r="BJ71">
        <v>50.510271850547802</v>
      </c>
    </row>
    <row r="72" spans="1:62" x14ac:dyDescent="0.35">
      <c r="A72">
        <v>39</v>
      </c>
      <c r="B72" t="s">
        <v>591</v>
      </c>
      <c r="C72">
        <v>93</v>
      </c>
      <c r="D72" t="s">
        <v>82</v>
      </c>
      <c r="E72" t="s">
        <v>592</v>
      </c>
      <c r="F72" s="1">
        <v>45371.612210648098</v>
      </c>
      <c r="G72" s="1">
        <v>45371.612210648098</v>
      </c>
      <c r="I72">
        <v>0</v>
      </c>
      <c r="J72">
        <v>0</v>
      </c>
      <c r="K72">
        <v>0</v>
      </c>
      <c r="L72">
        <v>0</v>
      </c>
      <c r="M72">
        <v>0</v>
      </c>
      <c r="N72" t="s">
        <v>86</v>
      </c>
      <c r="O72">
        <v>0</v>
      </c>
      <c r="P72">
        <v>0</v>
      </c>
      <c r="Q72">
        <v>0</v>
      </c>
      <c r="R72">
        <v>0</v>
      </c>
      <c r="S72">
        <v>33</v>
      </c>
      <c r="T72">
        <v>10</v>
      </c>
      <c r="U72">
        <v>0</v>
      </c>
      <c r="V72">
        <v>0</v>
      </c>
      <c r="W72">
        <v>0</v>
      </c>
      <c r="X72">
        <v>0</v>
      </c>
      <c r="Y72">
        <v>0</v>
      </c>
      <c r="Z72">
        <v>0</v>
      </c>
      <c r="AA72">
        <v>85</v>
      </c>
      <c r="AB72">
        <v>0</v>
      </c>
      <c r="AC72">
        <v>0</v>
      </c>
      <c r="AD72">
        <v>0</v>
      </c>
      <c r="AE72">
        <v>0</v>
      </c>
      <c r="AF72">
        <v>4</v>
      </c>
      <c r="AG72">
        <v>1</v>
      </c>
      <c r="AH72">
        <v>0</v>
      </c>
      <c r="AI72">
        <v>0</v>
      </c>
      <c r="AJ72">
        <v>0</v>
      </c>
      <c r="AK72">
        <v>0</v>
      </c>
      <c r="AL72">
        <v>0</v>
      </c>
      <c r="AM72">
        <v>0</v>
      </c>
      <c r="AN72">
        <v>5</v>
      </c>
      <c r="AO72">
        <v>0</v>
      </c>
      <c r="AP72">
        <v>5</v>
      </c>
      <c r="AQ72">
        <v>0</v>
      </c>
      <c r="AR72">
        <v>0</v>
      </c>
      <c r="AS72">
        <v>93</v>
      </c>
      <c r="AT72" t="s">
        <v>593</v>
      </c>
      <c r="AU72" t="s">
        <v>591</v>
      </c>
      <c r="AV72">
        <v>0</v>
      </c>
      <c r="AW72" t="s">
        <v>86</v>
      </c>
      <c r="AX72" t="s">
        <v>86</v>
      </c>
      <c r="AY72" t="s">
        <v>86</v>
      </c>
      <c r="AZ72">
        <v>10</v>
      </c>
      <c r="BA72">
        <v>10</v>
      </c>
      <c r="BB72">
        <v>10</v>
      </c>
      <c r="BC72">
        <v>15</v>
      </c>
      <c r="BD72">
        <v>0</v>
      </c>
      <c r="BE72" t="s">
        <v>229</v>
      </c>
      <c r="BH72">
        <v>0</v>
      </c>
      <c r="BI72">
        <v>-3.88238853789397</v>
      </c>
      <c r="BJ72">
        <v>50.501571071759003</v>
      </c>
    </row>
    <row r="76" spans="1:62" x14ac:dyDescent="0.35">
      <c r="B76" t="s">
        <v>27</v>
      </c>
      <c r="C76">
        <v>71</v>
      </c>
    </row>
  </sheetData>
  <sortState xmlns:xlrd2="http://schemas.microsoft.com/office/spreadsheetml/2017/richdata2" ref="A2:BJ72">
    <sortCondition ref="B2:B72"/>
  </sortState>
  <pageMargins left="0.75" right="0.75" top="0.75" bottom="0.5" header="0.5" footer="0.7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4309E-95E3-4AA9-8C57-82FB3EB9947D}">
  <sheetPr>
    <tabColor rgb="FFFF0000"/>
  </sheetPr>
  <dimension ref="A1:CH93"/>
  <sheetViews>
    <sheetView topLeftCell="A58" zoomScale="75" zoomScaleNormal="75" workbookViewId="0">
      <selection activeCell="A2" sqref="A1:XFD1048576"/>
    </sheetView>
  </sheetViews>
  <sheetFormatPr defaultColWidth="8.7265625" defaultRowHeight="14.5" x14ac:dyDescent="0.35"/>
  <cols>
    <col min="1" max="1" width="8.7265625" style="4"/>
    <col min="2" max="2" width="12.26953125" style="4" customWidth="1"/>
    <col min="3" max="3" width="7.54296875" style="4" customWidth="1"/>
    <col min="4" max="4" width="8.7265625" style="24"/>
    <col min="5" max="5" width="9.7265625" style="24" customWidth="1"/>
    <col min="6" max="6" width="7.54296875" style="4" customWidth="1"/>
    <col min="7" max="7" width="7.453125" style="4" customWidth="1"/>
    <col min="8" max="10" width="8.7265625" style="4" customWidth="1"/>
    <col min="11" max="11" width="12.1796875" style="4" customWidth="1"/>
    <col min="12" max="12" width="10.81640625" style="4" customWidth="1"/>
    <col min="13" max="13" width="10.7265625" style="4" customWidth="1"/>
    <col min="14" max="14" width="11.26953125" style="4" customWidth="1"/>
    <col min="15" max="15" width="8.7265625" style="4" customWidth="1"/>
    <col min="16" max="16" width="13.26953125" style="4" customWidth="1"/>
    <col min="17" max="17" width="12.54296875" style="4" customWidth="1"/>
    <col min="18" max="18" width="13.1796875" style="4" customWidth="1"/>
    <col min="19" max="19" width="9.7265625" style="4" customWidth="1"/>
    <col min="20" max="20" width="9.453125" style="4" customWidth="1"/>
    <col min="21" max="21" width="13.453125" style="4" customWidth="1"/>
    <col min="22" max="29" width="9.7265625" style="4" customWidth="1"/>
    <col min="30" max="30" width="10.81640625" style="4" customWidth="1"/>
    <col min="31" max="31" width="12" style="4" customWidth="1"/>
    <col min="32" max="32" width="9.54296875" style="4" customWidth="1"/>
    <col min="33" max="33" width="9.7265625" style="4" customWidth="1"/>
    <col min="34" max="34" width="12.7265625" style="4" customWidth="1"/>
    <col min="35" max="35" width="12.54296875" style="4" customWidth="1"/>
    <col min="36" max="43" width="8.7265625" style="4" customWidth="1"/>
    <col min="44" max="44" width="10.54296875" style="4" customWidth="1"/>
    <col min="45" max="45" width="9.81640625" style="4" customWidth="1"/>
    <col min="46" max="46" width="10.26953125" style="4" customWidth="1"/>
    <col min="47" max="49" width="8.7265625" style="4" customWidth="1"/>
    <col min="50" max="50" width="11.26953125" style="4" customWidth="1"/>
    <col min="51" max="52" width="8.7265625" style="4" customWidth="1"/>
    <col min="53" max="53" width="9.54296875" style="4" customWidth="1"/>
    <col min="54" max="54" width="8.7265625" style="9" customWidth="1"/>
    <col min="55" max="56" width="9.81640625" style="4" customWidth="1"/>
    <col min="57" max="58" width="13" style="4" customWidth="1"/>
    <col min="59" max="59" width="10.7265625" style="4" customWidth="1"/>
    <col min="60" max="63" width="8.7265625" style="4" customWidth="1"/>
    <col min="64" max="64" width="8.7265625" style="4"/>
    <col min="65" max="65" width="8.7265625" style="9"/>
    <col min="66" max="66" width="8.7265625" style="4"/>
    <col min="67" max="68" width="9.81640625" style="4" customWidth="1"/>
    <col min="69" max="69" width="9.81640625" style="9" customWidth="1"/>
    <col min="70" max="74" width="8.7265625" style="4"/>
    <col min="75" max="75" width="9.54296875" style="4" customWidth="1"/>
    <col min="76" max="76" width="9.453125" style="4" customWidth="1"/>
    <col min="77" max="77" width="8.7265625" style="4"/>
    <col min="78" max="78" width="9.7265625" style="4" customWidth="1"/>
    <col min="79" max="16384" width="8.7265625" style="4"/>
  </cols>
  <sheetData>
    <row r="1" spans="1:86" s="5" customFormat="1" ht="50.5" customHeight="1" x14ac:dyDescent="0.35">
      <c r="D1" s="23"/>
      <c r="E1" s="23"/>
      <c r="H1" s="240" t="s">
        <v>594</v>
      </c>
      <c r="I1" s="241"/>
      <c r="J1" s="241"/>
      <c r="K1" s="241"/>
      <c r="L1" s="241"/>
      <c r="M1" s="241"/>
      <c r="N1" s="241"/>
      <c r="O1" s="241"/>
      <c r="P1" s="241"/>
      <c r="Q1" s="241"/>
      <c r="R1" s="241"/>
      <c r="S1" s="241"/>
      <c r="T1" s="241"/>
      <c r="U1" s="241"/>
      <c r="V1" s="241"/>
      <c r="W1" s="241"/>
      <c r="X1" s="242"/>
      <c r="Y1" s="220" t="s">
        <v>595</v>
      </c>
      <c r="Z1" s="224"/>
      <c r="AA1" s="224"/>
      <c r="AB1" s="224"/>
      <c r="AC1" s="224"/>
      <c r="AD1" s="224"/>
      <c r="AE1" s="224"/>
      <c r="AF1" s="224"/>
      <c r="AG1" s="224"/>
      <c r="AH1" s="224"/>
      <c r="AI1" s="224"/>
      <c r="AJ1" s="224"/>
      <c r="AK1" s="221"/>
      <c r="AL1" s="247" t="s">
        <v>596</v>
      </c>
      <c r="AM1" s="248"/>
      <c r="AN1" s="248"/>
      <c r="AO1" s="248"/>
      <c r="AP1" s="248"/>
      <c r="AQ1" s="248"/>
      <c r="AR1" s="248"/>
      <c r="AS1" s="248"/>
      <c r="AT1" s="248"/>
      <c r="AU1" s="248"/>
      <c r="AV1" s="249"/>
      <c r="AW1" s="237" t="s">
        <v>597</v>
      </c>
      <c r="AX1" s="238"/>
      <c r="AY1" s="238"/>
      <c r="AZ1" s="238"/>
      <c r="BA1" s="238"/>
      <c r="BB1" s="239"/>
      <c r="BC1" s="243" t="s">
        <v>598</v>
      </c>
      <c r="BD1" s="244"/>
      <c r="BE1" s="244"/>
      <c r="BF1" s="244"/>
      <c r="BG1" s="220" t="s">
        <v>599</v>
      </c>
      <c r="BH1" s="224"/>
      <c r="BI1" s="224"/>
      <c r="BJ1" s="224"/>
      <c r="BK1" s="224"/>
      <c r="BL1" s="224"/>
      <c r="BM1" s="224"/>
      <c r="BN1" s="221"/>
      <c r="BO1" s="254" t="s">
        <v>600</v>
      </c>
      <c r="BP1" s="255"/>
      <c r="BQ1" s="205"/>
      <c r="BR1" s="207"/>
    </row>
    <row r="2" spans="1:86" s="5" customFormat="1" ht="108" customHeight="1" x14ac:dyDescent="0.35">
      <c r="C2" s="26"/>
      <c r="D2" s="218" t="s">
        <v>248</v>
      </c>
      <c r="E2" s="219"/>
      <c r="F2" s="205"/>
      <c r="G2" s="207"/>
      <c r="H2" s="240" t="s">
        <v>601</v>
      </c>
      <c r="I2" s="241"/>
      <c r="J2" s="241"/>
      <c r="K2" s="241"/>
      <c r="L2" s="241"/>
      <c r="M2" s="241"/>
      <c r="N2" s="241"/>
      <c r="O2" s="241"/>
      <c r="P2" s="241"/>
      <c r="Q2" s="241"/>
      <c r="R2" s="241"/>
      <c r="S2" s="241"/>
      <c r="T2" s="241"/>
      <c r="U2" s="241"/>
      <c r="V2" s="242"/>
      <c r="W2" s="240" t="s">
        <v>602</v>
      </c>
      <c r="X2" s="242"/>
      <c r="Y2" s="222" t="s">
        <v>603</v>
      </c>
      <c r="Z2" s="223"/>
      <c r="AA2" s="231" t="s">
        <v>604</v>
      </c>
      <c r="AB2" s="232"/>
      <c r="AC2" s="233"/>
      <c r="AD2" s="231" t="s">
        <v>605</v>
      </c>
      <c r="AE2" s="232"/>
      <c r="AF2" s="232"/>
      <c r="AG2" s="232"/>
      <c r="AH2" s="232"/>
      <c r="AI2" s="233"/>
      <c r="AJ2" s="231" t="s">
        <v>606</v>
      </c>
      <c r="AK2" s="233"/>
      <c r="AL2" s="245" t="s">
        <v>10</v>
      </c>
      <c r="AM2" s="246"/>
      <c r="AN2" s="250" t="s">
        <v>607</v>
      </c>
      <c r="AO2" s="251"/>
      <c r="AP2" s="231" t="s">
        <v>608</v>
      </c>
      <c r="AQ2" s="232"/>
      <c r="AR2" s="232"/>
      <c r="AS2" s="232"/>
      <c r="AT2" s="232"/>
      <c r="AU2" s="232"/>
      <c r="AV2" s="233"/>
      <c r="AW2" s="240" t="s">
        <v>609</v>
      </c>
      <c r="AX2" s="241"/>
      <c r="AY2" s="242"/>
      <c r="AZ2" s="265" t="s">
        <v>610</v>
      </c>
      <c r="BA2" s="266"/>
      <c r="BB2" s="267"/>
      <c r="BC2" s="234" t="s">
        <v>611</v>
      </c>
      <c r="BD2" s="236"/>
      <c r="BE2" s="245" t="s">
        <v>612</v>
      </c>
      <c r="BF2" s="246"/>
      <c r="BG2" s="222" t="s">
        <v>613</v>
      </c>
      <c r="BH2" s="223"/>
      <c r="BI2" s="231" t="s">
        <v>614</v>
      </c>
      <c r="BJ2" s="232"/>
      <c r="BK2" s="232"/>
      <c r="BL2" s="232"/>
      <c r="BM2" s="232"/>
      <c r="BN2" s="233"/>
      <c r="BO2" s="252" t="s">
        <v>615</v>
      </c>
      <c r="BP2" s="253"/>
      <c r="BQ2" s="216" t="s">
        <v>259</v>
      </c>
      <c r="BR2" s="217"/>
      <c r="BS2" s="205" t="s">
        <v>262</v>
      </c>
      <c r="BT2" s="206"/>
      <c r="BU2" s="206"/>
      <c r="BV2" s="206"/>
      <c r="BW2" s="206"/>
      <c r="BX2" s="206"/>
      <c r="BY2" s="206"/>
      <c r="BZ2" s="206"/>
      <c r="CA2" s="206"/>
      <c r="CB2" s="207"/>
      <c r="CC2" s="205" t="s">
        <v>616</v>
      </c>
      <c r="CD2" s="207"/>
      <c r="CE2" s="205" t="s">
        <v>617</v>
      </c>
      <c r="CF2" s="207"/>
      <c r="CG2" s="5" t="s">
        <v>618</v>
      </c>
    </row>
    <row r="3" spans="1:86" s="5" customFormat="1" ht="101.5" x14ac:dyDescent="0.35">
      <c r="A3" s="5" t="s">
        <v>619</v>
      </c>
      <c r="B3" s="5" t="s">
        <v>25</v>
      </c>
      <c r="C3" s="5" t="s">
        <v>263</v>
      </c>
      <c r="D3" s="23" t="s">
        <v>77</v>
      </c>
      <c r="E3" s="23" t="s">
        <v>78</v>
      </c>
      <c r="F3" s="5" t="s">
        <v>26</v>
      </c>
      <c r="G3" s="5" t="s">
        <v>337</v>
      </c>
      <c r="H3" s="62" t="s">
        <v>306</v>
      </c>
      <c r="I3" s="62" t="s">
        <v>620</v>
      </c>
      <c r="J3" s="62" t="s">
        <v>621</v>
      </c>
      <c r="K3" s="62" t="s">
        <v>622</v>
      </c>
      <c r="L3" s="62" t="s">
        <v>623</v>
      </c>
      <c r="M3" s="62" t="s">
        <v>624</v>
      </c>
      <c r="N3" s="62" t="s">
        <v>625</v>
      </c>
      <c r="O3" s="62" t="s">
        <v>626</v>
      </c>
      <c r="P3" s="62" t="s">
        <v>627</v>
      </c>
      <c r="Q3" s="62" t="s">
        <v>628</v>
      </c>
      <c r="R3" s="62" t="s">
        <v>629</v>
      </c>
      <c r="S3" s="62" t="s">
        <v>630</v>
      </c>
      <c r="T3" s="6" t="s">
        <v>631</v>
      </c>
      <c r="U3" s="62" t="s">
        <v>632</v>
      </c>
      <c r="V3" s="62" t="s">
        <v>633</v>
      </c>
      <c r="W3" s="62" t="s">
        <v>634</v>
      </c>
      <c r="X3" s="62" t="s">
        <v>265</v>
      </c>
      <c r="Y3" s="25" t="s">
        <v>635</v>
      </c>
      <c r="Z3" s="25" t="s">
        <v>265</v>
      </c>
      <c r="AA3" s="82" t="s">
        <v>636</v>
      </c>
      <c r="AB3" s="82" t="s">
        <v>637</v>
      </c>
      <c r="AC3" s="83" t="s">
        <v>265</v>
      </c>
      <c r="AD3" s="84" t="s">
        <v>623</v>
      </c>
      <c r="AE3" s="83" t="s">
        <v>265</v>
      </c>
      <c r="AF3" s="85" t="s">
        <v>638</v>
      </c>
      <c r="AG3" s="83" t="s">
        <v>265</v>
      </c>
      <c r="AH3" s="85" t="s">
        <v>632</v>
      </c>
      <c r="AI3" s="83" t="s">
        <v>265</v>
      </c>
      <c r="AJ3" s="85" t="s">
        <v>639</v>
      </c>
      <c r="AK3" s="83" t="s">
        <v>265</v>
      </c>
      <c r="AL3" s="10" t="s">
        <v>640</v>
      </c>
      <c r="AM3" s="10" t="s">
        <v>265</v>
      </c>
      <c r="AN3" s="69" t="s">
        <v>641</v>
      </c>
      <c r="AO3" s="69" t="s">
        <v>265</v>
      </c>
      <c r="AP3" s="85" t="s">
        <v>289</v>
      </c>
      <c r="AQ3" s="85" t="s">
        <v>642</v>
      </c>
      <c r="AR3" s="85" t="s">
        <v>643</v>
      </c>
      <c r="AS3" s="85" t="s">
        <v>644</v>
      </c>
      <c r="AT3" s="85" t="s">
        <v>273</v>
      </c>
      <c r="AU3" s="83" t="s">
        <v>645</v>
      </c>
      <c r="AV3" s="83" t="s">
        <v>265</v>
      </c>
      <c r="AW3" s="62" t="s">
        <v>646</v>
      </c>
      <c r="AX3" s="62" t="s">
        <v>647</v>
      </c>
      <c r="AY3" s="62" t="s">
        <v>265</v>
      </c>
      <c r="AZ3" s="74" t="s">
        <v>648</v>
      </c>
      <c r="BA3" s="74" t="s">
        <v>649</v>
      </c>
      <c r="BB3" s="74" t="s">
        <v>265</v>
      </c>
      <c r="BC3" s="75" t="s">
        <v>650</v>
      </c>
      <c r="BD3" s="75" t="s">
        <v>265</v>
      </c>
      <c r="BE3" s="10" t="s">
        <v>651</v>
      </c>
      <c r="BF3" s="10" t="s">
        <v>265</v>
      </c>
      <c r="BG3" s="25" t="s">
        <v>652</v>
      </c>
      <c r="BH3" s="25" t="s">
        <v>265</v>
      </c>
      <c r="BI3" s="85" t="s">
        <v>301</v>
      </c>
      <c r="BJ3" s="83" t="s">
        <v>265</v>
      </c>
      <c r="BK3" s="85" t="s">
        <v>302</v>
      </c>
      <c r="BL3" s="83" t="s">
        <v>265</v>
      </c>
      <c r="BM3" s="82" t="s">
        <v>653</v>
      </c>
      <c r="BN3" s="83" t="s">
        <v>265</v>
      </c>
      <c r="BO3" s="79" t="s">
        <v>654</v>
      </c>
      <c r="BP3" s="79" t="s">
        <v>265</v>
      </c>
      <c r="BQ3" s="14" t="s">
        <v>303</v>
      </c>
      <c r="BR3" s="14" t="s">
        <v>304</v>
      </c>
      <c r="BS3" s="5" t="s">
        <v>309</v>
      </c>
      <c r="BT3" s="5" t="s">
        <v>310</v>
      </c>
      <c r="BU3" s="5" t="s">
        <v>311</v>
      </c>
      <c r="BV3" s="5" t="s">
        <v>312</v>
      </c>
      <c r="BW3" s="5" t="s">
        <v>313</v>
      </c>
      <c r="BX3" s="5" t="s">
        <v>314</v>
      </c>
      <c r="BY3" s="5" t="s">
        <v>655</v>
      </c>
      <c r="BZ3" s="5" t="s">
        <v>656</v>
      </c>
      <c r="CA3" s="5" t="s">
        <v>657</v>
      </c>
      <c r="CB3" s="5" t="s">
        <v>658</v>
      </c>
      <c r="CC3" s="5" t="s">
        <v>659</v>
      </c>
      <c r="CD3" s="5" t="s">
        <v>660</v>
      </c>
      <c r="CE3" s="5" t="s">
        <v>661</v>
      </c>
      <c r="CF3" s="5" t="s">
        <v>662</v>
      </c>
      <c r="CG3" s="5" t="s">
        <v>663</v>
      </c>
      <c r="CH3" s="5" t="s">
        <v>664</v>
      </c>
    </row>
    <row r="4" spans="1:86" x14ac:dyDescent="0.35">
      <c r="A4" s="4">
        <v>55</v>
      </c>
      <c r="B4" s="4" t="s">
        <v>543</v>
      </c>
      <c r="C4" s="4">
        <v>8</v>
      </c>
      <c r="D4" s="24">
        <v>-3.8806094397451498</v>
      </c>
      <c r="E4" s="24">
        <v>50.491114636962998</v>
      </c>
      <c r="F4" s="4">
        <v>72</v>
      </c>
      <c r="G4" s="4" t="s">
        <v>82</v>
      </c>
      <c r="H4" s="4">
        <v>0</v>
      </c>
      <c r="I4" s="4">
        <v>0</v>
      </c>
      <c r="J4" s="4">
        <v>0</v>
      </c>
      <c r="K4" s="4">
        <v>0</v>
      </c>
      <c r="L4" s="4">
        <v>0</v>
      </c>
      <c r="M4" s="4">
        <v>0</v>
      </c>
      <c r="N4" s="4">
        <v>0</v>
      </c>
      <c r="O4" s="4">
        <v>0</v>
      </c>
      <c r="P4" s="4">
        <v>8</v>
      </c>
      <c r="Q4" s="4">
        <v>0</v>
      </c>
      <c r="R4" s="4">
        <v>0</v>
      </c>
      <c r="S4" s="4">
        <v>0</v>
      </c>
      <c r="T4" s="4">
        <v>0</v>
      </c>
      <c r="U4" s="4">
        <v>0</v>
      </c>
      <c r="V4" s="4">
        <v>2</v>
      </c>
      <c r="W4" s="4">
        <f t="shared" ref="W4:W35" si="0">COUNTIF(H4:V4,"&gt;0")</f>
        <v>2</v>
      </c>
      <c r="X4" s="9" t="str">
        <f t="shared" ref="X4:X35" si="1">IF(W4&gt;=4,"PASS","FAIL")</f>
        <v>FAIL</v>
      </c>
      <c r="Y4" s="9">
        <f t="shared" ref="Y4:Y35" si="2">SUM(H4:V4)</f>
        <v>10</v>
      </c>
      <c r="Z4" s="9" t="str">
        <f t="shared" ref="Z4:Z35" si="3">IF(AND(W4&gt;=3,Y4&gt;=50),"PASS","FAIL")</f>
        <v>FAIL</v>
      </c>
      <c r="AA4" s="9"/>
      <c r="AB4" s="9"/>
      <c r="AC4" s="9"/>
      <c r="AD4" s="13">
        <f t="shared" ref="AD4:AD35" si="4">L4</f>
        <v>0</v>
      </c>
      <c r="AE4" s="9" t="str">
        <f t="shared" ref="AE4:AE35" si="5">IF(AD4&gt;75,"FAIL","PASS")</f>
        <v>PASS</v>
      </c>
      <c r="AF4" s="4">
        <v>2</v>
      </c>
      <c r="AG4" s="9" t="str">
        <f t="shared" ref="AG4:AG35" si="6">IF(AF4&gt;75,"FAIL","PASS")</f>
        <v>PASS</v>
      </c>
      <c r="AH4" s="13">
        <f t="shared" ref="AH4:AH35" si="7">U4</f>
        <v>0</v>
      </c>
      <c r="AI4" s="9" t="str">
        <f t="shared" ref="AI4:AI35" si="8">IF(AH4&gt;75,"FAIL","PASS")</f>
        <v>PASS</v>
      </c>
      <c r="AJ4" s="4">
        <v>75</v>
      </c>
      <c r="AK4" s="9" t="str">
        <f t="shared" ref="AK4:AK35" si="9">IF(AJ4&gt;75,"FAIL","PASS")</f>
        <v>PASS</v>
      </c>
      <c r="AL4" s="4">
        <v>0</v>
      </c>
      <c r="AM4" s="9" t="str">
        <f t="shared" ref="AM4:AM35" si="10">IF(AL4&lt;1,"PASS","FAIL")</f>
        <v>PASS</v>
      </c>
      <c r="AN4" s="4">
        <v>0</v>
      </c>
      <c r="AO4" s="9" t="str">
        <f t="shared" ref="AO4:AO35" si="11">IF(AN4&lt;10,"PASS","FAIL")</f>
        <v>PASS</v>
      </c>
      <c r="AP4" s="4">
        <v>5</v>
      </c>
      <c r="AQ4" s="4">
        <v>0</v>
      </c>
      <c r="AR4" s="4">
        <v>0</v>
      </c>
      <c r="AS4" s="4">
        <v>0</v>
      </c>
      <c r="AT4" s="4">
        <v>0</v>
      </c>
      <c r="AU4" s="4">
        <f t="shared" ref="AU4:AU35" si="12">SUM(AP4:AT4)</f>
        <v>5</v>
      </c>
      <c r="AV4" s="9" t="str">
        <f t="shared" ref="AV4:AV35" si="13">IF(AU4&lt;1,"PASS","FAIL")</f>
        <v>FAIL</v>
      </c>
      <c r="AW4" s="9" t="str">
        <f t="shared" ref="AW4:AW35" si="14">IF(OR(H4&gt;0,J4&gt;0,V4&gt;0),"Yes","No")</f>
        <v>Yes</v>
      </c>
      <c r="AX4" s="4">
        <v>80</v>
      </c>
      <c r="AY4" s="4" t="str">
        <f>IF(AND(AX4&lt;50),"PASS","FAIL")</f>
        <v>FAIL</v>
      </c>
      <c r="AZ4" s="4">
        <v>0</v>
      </c>
      <c r="BA4" s="4">
        <v>0</v>
      </c>
      <c r="BB4" s="9" t="s">
        <v>665</v>
      </c>
      <c r="BC4" s="4" t="s">
        <v>86</v>
      </c>
      <c r="BD4" s="9" t="str">
        <f t="shared" ref="BD4:BD35" si="15">IF(BC4=("No"),"PASS","FAIL")</f>
        <v>PASS</v>
      </c>
      <c r="BE4" s="9" t="s">
        <v>666</v>
      </c>
      <c r="BF4" s="9" t="str">
        <f>IF(BE4=("No"),"PASS","FAIL")</f>
        <v>PASS</v>
      </c>
      <c r="BG4" s="4">
        <v>0</v>
      </c>
      <c r="BH4" s="9" t="str">
        <f t="shared" ref="BH4:BH35" si="16">IF(BG4&lt;10,"PASS","FAIL")</f>
        <v>PASS</v>
      </c>
      <c r="BI4" s="4">
        <v>0</v>
      </c>
      <c r="BJ4" s="9" t="str">
        <f t="shared" ref="BJ4:BJ35" si="17">IF(BI4&lt;10,"PASS","FAIL")</f>
        <v>PASS</v>
      </c>
      <c r="BK4" s="4">
        <v>2</v>
      </c>
      <c r="BL4" s="9" t="str">
        <f t="shared" ref="BL4:BL35" si="18">IF(BK4&lt;10,"PASS","FAIL")</f>
        <v>PASS</v>
      </c>
      <c r="BM4" s="9" t="s">
        <v>666</v>
      </c>
      <c r="BN4" s="4">
        <v>0</v>
      </c>
      <c r="BO4" s="4">
        <v>1</v>
      </c>
      <c r="BQ4" s="15">
        <f t="shared" ref="BQ4:BQ35" si="19">COUNTIF(H4:BP4,"FAIL")</f>
        <v>4</v>
      </c>
      <c r="BR4" s="9" t="str">
        <f t="shared" ref="BR4:BR35" si="20">IF(BQ4&gt;0,"FAIL","PASS")</f>
        <v>FAIL</v>
      </c>
      <c r="BS4" s="4">
        <v>35</v>
      </c>
      <c r="BT4" s="4">
        <v>40</v>
      </c>
      <c r="BU4" s="4">
        <v>35</v>
      </c>
      <c r="BV4" s="4">
        <v>30</v>
      </c>
      <c r="BW4" s="4" t="s">
        <v>86</v>
      </c>
      <c r="BX4" s="4" t="s">
        <v>86</v>
      </c>
      <c r="BY4" s="4">
        <v>0</v>
      </c>
      <c r="BZ4" s="4" t="s">
        <v>86</v>
      </c>
      <c r="CA4" s="4">
        <v>0</v>
      </c>
      <c r="CB4" s="4" t="s">
        <v>229</v>
      </c>
      <c r="CC4" s="4">
        <v>0</v>
      </c>
      <c r="CD4" s="4">
        <v>0</v>
      </c>
      <c r="CE4" s="4">
        <v>5</v>
      </c>
      <c r="CF4" s="4">
        <v>15</v>
      </c>
      <c r="CG4" s="4">
        <v>0</v>
      </c>
      <c r="CH4" t="s">
        <v>545</v>
      </c>
    </row>
    <row r="5" spans="1:86" x14ac:dyDescent="0.35">
      <c r="A5" s="4">
        <v>34</v>
      </c>
      <c r="B5" s="4" t="s">
        <v>465</v>
      </c>
      <c r="C5" s="4">
        <v>9</v>
      </c>
      <c r="D5" s="24">
        <v>-3.8900183500135799</v>
      </c>
      <c r="E5" s="24">
        <v>50.489846514957897</v>
      </c>
      <c r="F5" s="4">
        <v>100</v>
      </c>
      <c r="G5" s="4" t="s">
        <v>82</v>
      </c>
      <c r="H5" s="4">
        <v>45</v>
      </c>
      <c r="I5" s="4">
        <v>0</v>
      </c>
      <c r="J5" s="4">
        <v>2</v>
      </c>
      <c r="K5" s="4">
        <v>0</v>
      </c>
      <c r="L5" s="4">
        <v>0</v>
      </c>
      <c r="M5" s="4">
        <v>0</v>
      </c>
      <c r="N5" s="4">
        <v>6</v>
      </c>
      <c r="O5" s="4">
        <v>0</v>
      </c>
      <c r="P5" s="4">
        <v>0</v>
      </c>
      <c r="Q5" s="4">
        <v>0</v>
      </c>
      <c r="R5" s="4">
        <v>0</v>
      </c>
      <c r="S5" s="4">
        <v>0</v>
      </c>
      <c r="T5" s="4">
        <v>0</v>
      </c>
      <c r="U5" s="4">
        <v>0</v>
      </c>
      <c r="V5" s="4">
        <v>0</v>
      </c>
      <c r="W5" s="4">
        <f t="shared" si="0"/>
        <v>3</v>
      </c>
      <c r="X5" s="9" t="str">
        <f t="shared" si="1"/>
        <v>FAIL</v>
      </c>
      <c r="Y5" s="9">
        <f t="shared" si="2"/>
        <v>53</v>
      </c>
      <c r="Z5" s="9" t="str">
        <f t="shared" si="3"/>
        <v>PASS</v>
      </c>
      <c r="AA5" s="9"/>
      <c r="AB5" s="9"/>
      <c r="AC5" s="9"/>
      <c r="AD5" s="13">
        <f t="shared" si="4"/>
        <v>0</v>
      </c>
      <c r="AE5" s="9" t="str">
        <f t="shared" si="5"/>
        <v>PASS</v>
      </c>
      <c r="AF5" s="4">
        <v>47</v>
      </c>
      <c r="AG5" s="9" t="str">
        <f t="shared" si="6"/>
        <v>PASS</v>
      </c>
      <c r="AH5" s="13">
        <f t="shared" si="7"/>
        <v>0</v>
      </c>
      <c r="AI5" s="9" t="str">
        <f t="shared" si="8"/>
        <v>PASS</v>
      </c>
      <c r="AJ5" s="4">
        <v>85</v>
      </c>
      <c r="AK5" s="9" t="str">
        <f t="shared" si="9"/>
        <v>FAIL</v>
      </c>
      <c r="AL5" s="4">
        <v>0</v>
      </c>
      <c r="AM5" s="9" t="str">
        <f t="shared" si="10"/>
        <v>PASS</v>
      </c>
      <c r="AN5" s="4">
        <v>0</v>
      </c>
      <c r="AO5" s="9" t="str">
        <f t="shared" si="11"/>
        <v>PASS</v>
      </c>
      <c r="AP5" s="4">
        <v>0</v>
      </c>
      <c r="AQ5" s="4">
        <v>0</v>
      </c>
      <c r="AR5" s="4">
        <v>0</v>
      </c>
      <c r="AS5" s="4">
        <v>0</v>
      </c>
      <c r="AT5" s="4">
        <v>0</v>
      </c>
      <c r="AU5" s="4">
        <f t="shared" si="12"/>
        <v>0</v>
      </c>
      <c r="AV5" s="9" t="str">
        <f t="shared" si="13"/>
        <v>PASS</v>
      </c>
      <c r="AW5" s="9" t="str">
        <f t="shared" si="14"/>
        <v>Yes</v>
      </c>
      <c r="AX5" s="4">
        <v>0</v>
      </c>
      <c r="AY5" s="4" t="str">
        <f>IF(AND(AX5&lt;50),"PASS","FAIL")</f>
        <v>PASS</v>
      </c>
      <c r="AZ5" s="4">
        <v>0</v>
      </c>
      <c r="BA5" s="4">
        <v>0</v>
      </c>
      <c r="BB5" s="9" t="s">
        <v>665</v>
      </c>
      <c r="BC5" s="4" t="s">
        <v>86</v>
      </c>
      <c r="BD5" s="9" t="str">
        <f t="shared" si="15"/>
        <v>PASS</v>
      </c>
      <c r="BE5" s="9" t="s">
        <v>666</v>
      </c>
      <c r="BF5" s="9" t="str">
        <f>IF(BE5=("No"),"PASS","FAIL")</f>
        <v>PASS</v>
      </c>
      <c r="BG5" s="4">
        <v>0</v>
      </c>
      <c r="BH5" s="9" t="str">
        <f t="shared" si="16"/>
        <v>PASS</v>
      </c>
      <c r="BI5" s="4">
        <v>0</v>
      </c>
      <c r="BJ5" s="9" t="str">
        <f t="shared" si="17"/>
        <v>PASS</v>
      </c>
      <c r="BK5" s="4">
        <v>0</v>
      </c>
      <c r="BL5" s="9" t="str">
        <f t="shared" si="18"/>
        <v>PASS</v>
      </c>
      <c r="BM5" s="9" t="s">
        <v>666</v>
      </c>
      <c r="BO5" s="4">
        <v>0</v>
      </c>
      <c r="BQ5" s="15">
        <f t="shared" si="19"/>
        <v>2</v>
      </c>
      <c r="BR5" s="9" t="str">
        <f t="shared" si="20"/>
        <v>FAIL</v>
      </c>
      <c r="BS5" s="4">
        <v>30</v>
      </c>
      <c r="BT5" s="4">
        <v>32</v>
      </c>
      <c r="BU5" s="4">
        <v>30</v>
      </c>
      <c r="BV5" s="4">
        <v>36</v>
      </c>
      <c r="BW5" s="4" t="s">
        <v>86</v>
      </c>
      <c r="BX5" s="4" t="s">
        <v>86</v>
      </c>
      <c r="BY5" s="4">
        <v>0</v>
      </c>
      <c r="BZ5" s="4" t="s">
        <v>86</v>
      </c>
      <c r="CA5" s="4">
        <v>5</v>
      </c>
      <c r="CB5" s="4" t="s">
        <v>409</v>
      </c>
      <c r="CC5" s="4">
        <v>0</v>
      </c>
      <c r="CD5" s="4">
        <v>0</v>
      </c>
      <c r="CE5" s="4">
        <v>0</v>
      </c>
      <c r="CF5" s="4">
        <v>0</v>
      </c>
      <c r="CG5" s="4">
        <v>0</v>
      </c>
      <c r="CH5" t="s">
        <v>467</v>
      </c>
    </row>
    <row r="6" spans="1:86" x14ac:dyDescent="0.35">
      <c r="A6" s="4">
        <v>35</v>
      </c>
      <c r="B6" s="4" t="s">
        <v>483</v>
      </c>
      <c r="C6" s="4">
        <v>9</v>
      </c>
      <c r="D6" s="24">
        <v>-3.8870102236053699</v>
      </c>
      <c r="E6" s="24">
        <v>50.487713305240902</v>
      </c>
      <c r="F6" s="4">
        <v>40</v>
      </c>
      <c r="G6" s="4" t="s">
        <v>82</v>
      </c>
      <c r="H6" s="4">
        <v>0</v>
      </c>
      <c r="I6" s="4">
        <v>0</v>
      </c>
      <c r="J6" s="4">
        <v>0</v>
      </c>
      <c r="K6" s="4">
        <v>0</v>
      </c>
      <c r="L6" s="4">
        <v>0</v>
      </c>
      <c r="M6" s="4">
        <v>0</v>
      </c>
      <c r="N6" s="4">
        <v>0</v>
      </c>
      <c r="O6" s="4">
        <v>0</v>
      </c>
      <c r="P6" s="4">
        <v>12</v>
      </c>
      <c r="Q6" s="4">
        <v>0</v>
      </c>
      <c r="R6" s="4">
        <v>0</v>
      </c>
      <c r="S6" s="4">
        <v>0</v>
      </c>
      <c r="T6" s="4">
        <v>0</v>
      </c>
      <c r="U6" s="4">
        <v>0</v>
      </c>
      <c r="V6" s="4">
        <v>6</v>
      </c>
      <c r="W6" s="4">
        <f t="shared" si="0"/>
        <v>2</v>
      </c>
      <c r="X6" s="9" t="str">
        <f t="shared" si="1"/>
        <v>FAIL</v>
      </c>
      <c r="Y6" s="9">
        <f t="shared" si="2"/>
        <v>18</v>
      </c>
      <c r="Z6" s="9" t="str">
        <f t="shared" si="3"/>
        <v>FAIL</v>
      </c>
      <c r="AA6" s="9"/>
      <c r="AB6" s="9"/>
      <c r="AC6" s="9"/>
      <c r="AD6" s="13">
        <f t="shared" si="4"/>
        <v>0</v>
      </c>
      <c r="AE6" s="9" t="str">
        <f t="shared" si="5"/>
        <v>PASS</v>
      </c>
      <c r="AF6" s="4">
        <v>0</v>
      </c>
      <c r="AG6" s="9" t="str">
        <f t="shared" si="6"/>
        <v>PASS</v>
      </c>
      <c r="AH6" s="13">
        <f t="shared" si="7"/>
        <v>0</v>
      </c>
      <c r="AI6" s="9" t="str">
        <f t="shared" si="8"/>
        <v>PASS</v>
      </c>
      <c r="AJ6" s="4">
        <v>98</v>
      </c>
      <c r="AK6" s="9" t="str">
        <f t="shared" si="9"/>
        <v>FAIL</v>
      </c>
      <c r="AL6" s="4">
        <v>0</v>
      </c>
      <c r="AM6" s="9" t="str">
        <f t="shared" si="10"/>
        <v>PASS</v>
      </c>
      <c r="AN6" s="4">
        <v>0</v>
      </c>
      <c r="AO6" s="9" t="str">
        <f t="shared" si="11"/>
        <v>PASS</v>
      </c>
      <c r="AP6" s="4">
        <v>0</v>
      </c>
      <c r="AQ6" s="4">
        <v>0</v>
      </c>
      <c r="AR6" s="4">
        <v>0</v>
      </c>
      <c r="AS6" s="4">
        <v>0</v>
      </c>
      <c r="AT6" s="4">
        <v>0</v>
      </c>
      <c r="AU6" s="4">
        <f t="shared" si="12"/>
        <v>0</v>
      </c>
      <c r="AV6" s="9" t="str">
        <f t="shared" si="13"/>
        <v>PASS</v>
      </c>
      <c r="AW6" s="9" t="str">
        <f t="shared" si="14"/>
        <v>Yes</v>
      </c>
      <c r="AX6" s="4">
        <v>40</v>
      </c>
      <c r="AY6" s="4" t="str">
        <f>IF(AND(AX6&lt;50),"PASS","FAIL")</f>
        <v>PASS</v>
      </c>
      <c r="AZ6" s="4">
        <v>0</v>
      </c>
      <c r="BA6" s="4">
        <v>0</v>
      </c>
      <c r="BB6" s="9" t="s">
        <v>665</v>
      </c>
      <c r="BC6" s="4" t="s">
        <v>86</v>
      </c>
      <c r="BD6" s="9" t="str">
        <f t="shared" si="15"/>
        <v>PASS</v>
      </c>
      <c r="BE6" s="9"/>
      <c r="BF6" s="9" t="s">
        <v>667</v>
      </c>
      <c r="BG6" s="4">
        <v>0</v>
      </c>
      <c r="BH6" s="9" t="str">
        <f t="shared" si="16"/>
        <v>PASS</v>
      </c>
      <c r="BI6" s="4">
        <v>0</v>
      </c>
      <c r="BJ6" s="9" t="str">
        <f t="shared" si="17"/>
        <v>PASS</v>
      </c>
      <c r="BK6" s="4">
        <v>0</v>
      </c>
      <c r="BL6" s="9" t="str">
        <f t="shared" si="18"/>
        <v>PASS</v>
      </c>
      <c r="BM6" s="9" t="s">
        <v>666</v>
      </c>
      <c r="BO6" s="4">
        <v>0</v>
      </c>
      <c r="BQ6" s="15">
        <f t="shared" si="19"/>
        <v>3</v>
      </c>
      <c r="BR6" s="9" t="str">
        <f t="shared" si="20"/>
        <v>FAIL</v>
      </c>
      <c r="BS6" s="4">
        <v>35</v>
      </c>
      <c r="BT6" s="4">
        <v>40</v>
      </c>
      <c r="BU6" s="4">
        <v>40</v>
      </c>
      <c r="BV6" s="4">
        <v>38</v>
      </c>
      <c r="BW6" s="4" t="s">
        <v>86</v>
      </c>
      <c r="BX6" s="4" t="s">
        <v>86</v>
      </c>
      <c r="BY6" s="4">
        <v>0</v>
      </c>
      <c r="BZ6" s="4" t="s">
        <v>86</v>
      </c>
      <c r="CA6" s="4">
        <v>0</v>
      </c>
      <c r="CB6" s="4" t="s">
        <v>409</v>
      </c>
      <c r="CC6" s="4">
        <v>0</v>
      </c>
      <c r="CD6" s="4">
        <v>0</v>
      </c>
      <c r="CE6" s="4">
        <v>0</v>
      </c>
      <c r="CF6" s="4">
        <v>3</v>
      </c>
      <c r="CG6" s="4">
        <v>0</v>
      </c>
      <c r="CH6" t="s">
        <v>485</v>
      </c>
    </row>
    <row r="7" spans="1:86" x14ac:dyDescent="0.35">
      <c r="A7" s="4">
        <v>59</v>
      </c>
      <c r="B7" s="4" t="s">
        <v>474</v>
      </c>
      <c r="C7" s="4">
        <v>10</v>
      </c>
      <c r="D7" s="24">
        <v>-3.8930509725812401</v>
      </c>
      <c r="E7" s="24">
        <v>50.466304564300202</v>
      </c>
      <c r="F7" s="4">
        <v>50</v>
      </c>
      <c r="G7" s="4" t="s">
        <v>82</v>
      </c>
      <c r="H7" s="4">
        <v>0</v>
      </c>
      <c r="I7" s="4">
        <v>0</v>
      </c>
      <c r="J7" s="4">
        <v>0</v>
      </c>
      <c r="K7" s="4">
        <v>0</v>
      </c>
      <c r="L7" s="4">
        <v>2</v>
      </c>
      <c r="M7" s="4">
        <v>0</v>
      </c>
      <c r="N7" s="4">
        <v>0</v>
      </c>
      <c r="O7" s="4">
        <v>0</v>
      </c>
      <c r="P7" s="4">
        <v>35</v>
      </c>
      <c r="Q7" s="4">
        <v>0</v>
      </c>
      <c r="R7" s="4">
        <v>0</v>
      </c>
      <c r="S7" s="4">
        <v>0</v>
      </c>
      <c r="T7" s="4">
        <v>0</v>
      </c>
      <c r="U7" s="4">
        <v>2</v>
      </c>
      <c r="V7" s="4">
        <v>1</v>
      </c>
      <c r="W7" s="4">
        <f t="shared" si="0"/>
        <v>4</v>
      </c>
      <c r="X7" s="9" t="str">
        <f t="shared" si="1"/>
        <v>PASS</v>
      </c>
      <c r="Y7" s="9">
        <f t="shared" si="2"/>
        <v>40</v>
      </c>
      <c r="Z7" s="9" t="str">
        <f t="shared" si="3"/>
        <v>FAIL</v>
      </c>
      <c r="AA7" s="9"/>
      <c r="AB7" s="9"/>
      <c r="AC7" s="9"/>
      <c r="AD7" s="13">
        <f t="shared" si="4"/>
        <v>2</v>
      </c>
      <c r="AE7" s="9" t="str">
        <f t="shared" si="5"/>
        <v>PASS</v>
      </c>
      <c r="AF7" s="4">
        <v>1</v>
      </c>
      <c r="AG7" s="9" t="str">
        <f t="shared" si="6"/>
        <v>PASS</v>
      </c>
      <c r="AH7" s="13">
        <f t="shared" si="7"/>
        <v>2</v>
      </c>
      <c r="AI7" s="9" t="str">
        <f t="shared" si="8"/>
        <v>PASS</v>
      </c>
      <c r="AJ7" s="4">
        <v>40</v>
      </c>
      <c r="AK7" s="9" t="str">
        <f t="shared" si="9"/>
        <v>PASS</v>
      </c>
      <c r="AL7" s="4">
        <v>0</v>
      </c>
      <c r="AM7" s="9" t="str">
        <f t="shared" si="10"/>
        <v>PASS</v>
      </c>
      <c r="AN7" s="4">
        <v>0</v>
      </c>
      <c r="AO7" s="9" t="str">
        <f t="shared" si="11"/>
        <v>PASS</v>
      </c>
      <c r="AP7" s="4">
        <v>0</v>
      </c>
      <c r="AQ7" s="4">
        <v>0</v>
      </c>
      <c r="AR7" s="4">
        <v>0</v>
      </c>
      <c r="AS7" s="4">
        <v>0</v>
      </c>
      <c r="AT7" s="4">
        <v>0</v>
      </c>
      <c r="AU7" s="4">
        <f t="shared" si="12"/>
        <v>0</v>
      </c>
      <c r="AV7" s="9" t="str">
        <f t="shared" si="13"/>
        <v>PASS</v>
      </c>
      <c r="AW7" s="9" t="str">
        <f t="shared" si="14"/>
        <v>Yes</v>
      </c>
      <c r="AX7" s="4">
        <v>100</v>
      </c>
      <c r="AY7" s="4" t="str">
        <f>IF(AND(AX7&lt;50),"PASS","FAIL")</f>
        <v>FAIL</v>
      </c>
      <c r="AZ7" s="4">
        <v>0</v>
      </c>
      <c r="BA7" s="4">
        <v>0</v>
      </c>
      <c r="BB7" s="9" t="s">
        <v>665</v>
      </c>
      <c r="BC7" s="4" t="s">
        <v>86</v>
      </c>
      <c r="BD7" s="9" t="str">
        <f t="shared" si="15"/>
        <v>PASS</v>
      </c>
      <c r="BE7" s="9"/>
      <c r="BF7" s="9" t="s">
        <v>667</v>
      </c>
      <c r="BG7" s="4">
        <v>0</v>
      </c>
      <c r="BH7" s="9" t="str">
        <f t="shared" si="16"/>
        <v>PASS</v>
      </c>
      <c r="BI7" s="4">
        <v>0</v>
      </c>
      <c r="BJ7" s="9" t="str">
        <f t="shared" si="17"/>
        <v>PASS</v>
      </c>
      <c r="BK7" s="4">
        <v>0</v>
      </c>
      <c r="BL7" s="9" t="str">
        <f t="shared" si="18"/>
        <v>PASS</v>
      </c>
      <c r="BM7" s="9" t="s">
        <v>666</v>
      </c>
      <c r="BO7" s="4">
        <v>0</v>
      </c>
      <c r="BQ7" s="15">
        <f t="shared" si="19"/>
        <v>2</v>
      </c>
      <c r="BR7" s="9" t="str">
        <f t="shared" si="20"/>
        <v>FAIL</v>
      </c>
      <c r="BS7" s="4">
        <v>15</v>
      </c>
      <c r="BT7" s="4">
        <v>25</v>
      </c>
      <c r="BU7" s="4">
        <v>22</v>
      </c>
      <c r="BV7" s="4">
        <v>18</v>
      </c>
      <c r="BW7" s="4" t="s">
        <v>86</v>
      </c>
      <c r="BX7" s="4" t="s">
        <v>86</v>
      </c>
      <c r="BY7" s="4">
        <v>0</v>
      </c>
      <c r="BZ7" s="4" t="s">
        <v>86</v>
      </c>
      <c r="CA7" s="4">
        <v>0</v>
      </c>
      <c r="CB7" s="4" t="s">
        <v>229</v>
      </c>
      <c r="CC7" s="4">
        <v>0</v>
      </c>
      <c r="CD7" s="4">
        <v>0</v>
      </c>
      <c r="CE7" s="4">
        <v>0</v>
      </c>
      <c r="CF7" s="4">
        <v>40</v>
      </c>
      <c r="CG7" s="4">
        <v>0</v>
      </c>
      <c r="CH7" t="s">
        <v>476</v>
      </c>
    </row>
    <row r="8" spans="1:86" x14ac:dyDescent="0.35">
      <c r="A8" s="4">
        <v>26</v>
      </c>
      <c r="B8" s="4" t="s">
        <v>410</v>
      </c>
      <c r="C8" s="4">
        <v>21</v>
      </c>
      <c r="D8" s="24">
        <v>-3.9589109432634002</v>
      </c>
      <c r="E8" s="24">
        <v>50.441677032329999</v>
      </c>
      <c r="F8" s="4">
        <v>100</v>
      </c>
      <c r="G8" s="4" t="s">
        <v>82</v>
      </c>
      <c r="H8" s="4">
        <v>0</v>
      </c>
      <c r="I8" s="4">
        <v>0</v>
      </c>
      <c r="J8" s="4">
        <v>0</v>
      </c>
      <c r="K8" s="4">
        <v>0</v>
      </c>
      <c r="L8" s="4">
        <v>0</v>
      </c>
      <c r="M8" s="4">
        <v>0</v>
      </c>
      <c r="N8" s="4">
        <v>0</v>
      </c>
      <c r="O8" s="4">
        <v>0</v>
      </c>
      <c r="P8" s="4">
        <v>0</v>
      </c>
      <c r="Q8" s="4">
        <v>0</v>
      </c>
      <c r="R8" s="4">
        <v>0</v>
      </c>
      <c r="S8" s="4">
        <v>70</v>
      </c>
      <c r="T8" s="4">
        <v>0</v>
      </c>
      <c r="U8" s="4">
        <v>2</v>
      </c>
      <c r="V8" s="4">
        <v>0</v>
      </c>
      <c r="W8" s="4">
        <f t="shared" si="0"/>
        <v>2</v>
      </c>
      <c r="X8" s="9" t="str">
        <f t="shared" si="1"/>
        <v>FAIL</v>
      </c>
      <c r="Y8" s="9">
        <f t="shared" si="2"/>
        <v>72</v>
      </c>
      <c r="Z8" s="9" t="str">
        <f t="shared" si="3"/>
        <v>FAIL</v>
      </c>
      <c r="AA8" s="9"/>
      <c r="AB8" s="9"/>
      <c r="AC8" s="9"/>
      <c r="AD8" s="13">
        <f t="shared" si="4"/>
        <v>0</v>
      </c>
      <c r="AE8" s="9" t="str">
        <f t="shared" si="5"/>
        <v>PASS</v>
      </c>
      <c r="AF8" s="4">
        <v>0</v>
      </c>
      <c r="AG8" s="9" t="str">
        <f t="shared" si="6"/>
        <v>PASS</v>
      </c>
      <c r="AH8" s="13">
        <f t="shared" si="7"/>
        <v>2</v>
      </c>
      <c r="AI8" s="9" t="str">
        <f t="shared" si="8"/>
        <v>PASS</v>
      </c>
      <c r="AJ8" s="4">
        <v>5</v>
      </c>
      <c r="AK8" s="9" t="str">
        <f t="shared" si="9"/>
        <v>PASS</v>
      </c>
      <c r="AL8" s="4">
        <v>0</v>
      </c>
      <c r="AM8" s="9" t="str">
        <f t="shared" si="10"/>
        <v>PASS</v>
      </c>
      <c r="AN8" s="4">
        <v>0</v>
      </c>
      <c r="AO8" s="9" t="str">
        <f t="shared" si="11"/>
        <v>PASS</v>
      </c>
      <c r="AP8" s="4">
        <v>0</v>
      </c>
      <c r="AQ8" s="4">
        <v>3</v>
      </c>
      <c r="AR8" s="4">
        <v>0</v>
      </c>
      <c r="AS8" s="4">
        <v>0</v>
      </c>
      <c r="AT8" s="4">
        <v>0</v>
      </c>
      <c r="AU8" s="4">
        <f t="shared" si="12"/>
        <v>3</v>
      </c>
      <c r="AV8" s="9" t="str">
        <f t="shared" si="13"/>
        <v>FAIL</v>
      </c>
      <c r="AW8" s="9" t="str">
        <f t="shared" si="14"/>
        <v>No</v>
      </c>
      <c r="AX8" s="4">
        <v>0</v>
      </c>
      <c r="AY8" s="4" t="s">
        <v>668</v>
      </c>
      <c r="AZ8" s="4">
        <v>0</v>
      </c>
      <c r="BA8" s="4">
        <v>0</v>
      </c>
      <c r="BB8" s="9" t="s">
        <v>665</v>
      </c>
      <c r="BC8" s="4" t="s">
        <v>86</v>
      </c>
      <c r="BD8" s="9" t="str">
        <f t="shared" si="15"/>
        <v>PASS</v>
      </c>
      <c r="BE8" s="9" t="s">
        <v>666</v>
      </c>
      <c r="BF8" s="9" t="str">
        <f>IF(BE8=("No"),"PASS","FAIL")</f>
        <v>PASS</v>
      </c>
      <c r="BG8" s="4">
        <v>0</v>
      </c>
      <c r="BH8" s="9" t="str">
        <f t="shared" si="16"/>
        <v>PASS</v>
      </c>
      <c r="BI8" s="4">
        <v>2</v>
      </c>
      <c r="BJ8" s="9" t="str">
        <f t="shared" si="17"/>
        <v>PASS</v>
      </c>
      <c r="BK8" s="4">
        <v>2</v>
      </c>
      <c r="BL8" s="9" t="str">
        <f t="shared" si="18"/>
        <v>PASS</v>
      </c>
      <c r="BM8" s="9" t="s">
        <v>666</v>
      </c>
      <c r="BO8" s="4">
        <v>0</v>
      </c>
      <c r="BQ8" s="15">
        <f t="shared" si="19"/>
        <v>3</v>
      </c>
      <c r="BR8" s="9" t="str">
        <f t="shared" si="20"/>
        <v>FAIL</v>
      </c>
      <c r="BS8" s="4">
        <v>12</v>
      </c>
      <c r="BT8" s="4">
        <v>8</v>
      </c>
      <c r="BU8" s="4">
        <v>10</v>
      </c>
      <c r="BV8" s="4">
        <v>8</v>
      </c>
      <c r="BW8" s="4" t="s">
        <v>86</v>
      </c>
      <c r="BX8" s="4" t="s">
        <v>86</v>
      </c>
      <c r="BY8" s="4">
        <v>0</v>
      </c>
      <c r="BZ8" s="4" t="s">
        <v>86</v>
      </c>
      <c r="CA8" s="4">
        <v>0</v>
      </c>
      <c r="CB8" s="4" t="s">
        <v>409</v>
      </c>
      <c r="CC8" s="4">
        <v>0</v>
      </c>
      <c r="CD8" s="4">
        <v>0</v>
      </c>
      <c r="CE8" s="4">
        <v>10</v>
      </c>
      <c r="CF8" s="4">
        <v>10</v>
      </c>
      <c r="CG8" s="4">
        <v>0</v>
      </c>
      <c r="CH8" t="s">
        <v>412</v>
      </c>
    </row>
    <row r="9" spans="1:86" x14ac:dyDescent="0.35">
      <c r="A9" s="4">
        <v>7</v>
      </c>
      <c r="B9" s="4" t="s">
        <v>383</v>
      </c>
      <c r="C9" s="4">
        <v>57</v>
      </c>
      <c r="D9" s="24">
        <v>-3.9358626407449901</v>
      </c>
      <c r="E9" s="24">
        <v>50.489513033776497</v>
      </c>
      <c r="F9" s="4">
        <v>135</v>
      </c>
      <c r="G9" s="4" t="s">
        <v>82</v>
      </c>
      <c r="H9" s="4">
        <v>0</v>
      </c>
      <c r="I9" s="4">
        <v>0</v>
      </c>
      <c r="J9" s="4">
        <v>1</v>
      </c>
      <c r="K9" s="4">
        <v>0</v>
      </c>
      <c r="L9" s="4">
        <v>0</v>
      </c>
      <c r="M9" s="4">
        <v>0</v>
      </c>
      <c r="N9" s="4">
        <v>0</v>
      </c>
      <c r="O9" s="4">
        <v>0</v>
      </c>
      <c r="P9" s="4">
        <v>7</v>
      </c>
      <c r="Q9" s="4">
        <v>0</v>
      </c>
      <c r="R9" s="4">
        <v>0</v>
      </c>
      <c r="S9" s="4">
        <v>5</v>
      </c>
      <c r="T9" s="4">
        <v>0</v>
      </c>
      <c r="U9" s="4">
        <v>8</v>
      </c>
      <c r="V9" s="4">
        <v>0</v>
      </c>
      <c r="W9" s="4">
        <f t="shared" si="0"/>
        <v>4</v>
      </c>
      <c r="X9" s="9" t="str">
        <f t="shared" si="1"/>
        <v>PASS</v>
      </c>
      <c r="Y9" s="9">
        <f t="shared" si="2"/>
        <v>21</v>
      </c>
      <c r="Z9" s="9" t="str">
        <f t="shared" si="3"/>
        <v>FAIL</v>
      </c>
      <c r="AA9" s="9"/>
      <c r="AB9" s="9"/>
      <c r="AC9" s="9"/>
      <c r="AD9" s="13">
        <f t="shared" si="4"/>
        <v>0</v>
      </c>
      <c r="AE9" s="9" t="str">
        <f t="shared" si="5"/>
        <v>PASS</v>
      </c>
      <c r="AF9" s="4">
        <v>1</v>
      </c>
      <c r="AG9" s="9" t="str">
        <f t="shared" si="6"/>
        <v>PASS</v>
      </c>
      <c r="AH9" s="13">
        <f t="shared" si="7"/>
        <v>8</v>
      </c>
      <c r="AI9" s="9" t="str">
        <f t="shared" si="8"/>
        <v>PASS</v>
      </c>
      <c r="AJ9" s="4">
        <v>75</v>
      </c>
      <c r="AK9" s="9" t="str">
        <f t="shared" si="9"/>
        <v>PASS</v>
      </c>
      <c r="AL9" s="4">
        <v>0</v>
      </c>
      <c r="AM9" s="9" t="str">
        <f t="shared" si="10"/>
        <v>PASS</v>
      </c>
      <c r="AN9" s="4">
        <v>0</v>
      </c>
      <c r="AO9" s="9" t="str">
        <f t="shared" si="11"/>
        <v>PASS</v>
      </c>
      <c r="AP9" s="4">
        <v>0</v>
      </c>
      <c r="AQ9" s="4">
        <v>0</v>
      </c>
      <c r="AR9" s="4">
        <v>0</v>
      </c>
      <c r="AS9" s="4">
        <v>0</v>
      </c>
      <c r="AT9" s="4">
        <v>0</v>
      </c>
      <c r="AU9" s="4">
        <f t="shared" si="12"/>
        <v>0</v>
      </c>
      <c r="AV9" s="9" t="str">
        <f t="shared" si="13"/>
        <v>PASS</v>
      </c>
      <c r="AW9" s="9" t="str">
        <f t="shared" si="14"/>
        <v>Yes</v>
      </c>
      <c r="AX9" s="4">
        <v>75</v>
      </c>
      <c r="AY9" s="4" t="str">
        <f>IF(AND(AX9&lt;50),"PASS","FAIL")</f>
        <v>FAIL</v>
      </c>
      <c r="AZ9" s="4">
        <v>0</v>
      </c>
      <c r="BA9" s="4">
        <v>0</v>
      </c>
      <c r="BB9" s="9" t="s">
        <v>665</v>
      </c>
      <c r="BC9" s="4" t="s">
        <v>86</v>
      </c>
      <c r="BD9" s="9" t="str">
        <f t="shared" si="15"/>
        <v>PASS</v>
      </c>
      <c r="BE9" s="9"/>
      <c r="BF9" s="9" t="s">
        <v>667</v>
      </c>
      <c r="BG9" s="4">
        <v>0</v>
      </c>
      <c r="BH9" s="9" t="str">
        <f t="shared" si="16"/>
        <v>PASS</v>
      </c>
      <c r="BI9" s="4">
        <v>0</v>
      </c>
      <c r="BJ9" s="9" t="str">
        <f t="shared" si="17"/>
        <v>PASS</v>
      </c>
      <c r="BK9" s="4">
        <v>0</v>
      </c>
      <c r="BL9" s="9" t="str">
        <f t="shared" si="18"/>
        <v>PASS</v>
      </c>
      <c r="BO9" s="4">
        <v>0</v>
      </c>
      <c r="BQ9" s="15">
        <f t="shared" si="19"/>
        <v>2</v>
      </c>
      <c r="BR9" s="9" t="str">
        <f t="shared" si="20"/>
        <v>FAIL</v>
      </c>
      <c r="BS9" s="4">
        <v>12</v>
      </c>
      <c r="BT9" s="4">
        <v>12</v>
      </c>
      <c r="BU9" s="4">
        <v>12</v>
      </c>
      <c r="BV9" s="4">
        <v>12</v>
      </c>
      <c r="BW9" s="4" t="s">
        <v>86</v>
      </c>
      <c r="BX9" s="4" t="s">
        <v>86</v>
      </c>
      <c r="BY9" s="4">
        <v>0</v>
      </c>
      <c r="BZ9" s="4" t="s">
        <v>86</v>
      </c>
      <c r="CA9" s="4">
        <v>0</v>
      </c>
      <c r="CB9" s="4" t="s">
        <v>229</v>
      </c>
      <c r="CC9" s="4">
        <v>0</v>
      </c>
      <c r="CD9" s="4">
        <v>0</v>
      </c>
      <c r="CE9" s="4">
        <v>0</v>
      </c>
      <c r="CF9" s="4">
        <v>3</v>
      </c>
      <c r="CG9" s="4">
        <v>0</v>
      </c>
      <c r="CH9" t="s">
        <v>385</v>
      </c>
    </row>
    <row r="10" spans="1:86" x14ac:dyDescent="0.35">
      <c r="A10" s="4">
        <v>14</v>
      </c>
      <c r="B10" s="4" t="s">
        <v>422</v>
      </c>
      <c r="C10" s="4">
        <v>57</v>
      </c>
      <c r="D10" s="24">
        <v>-3.9205827594961602</v>
      </c>
      <c r="E10" s="24">
        <v>50.485550355131402</v>
      </c>
      <c r="F10" s="4">
        <v>40</v>
      </c>
      <c r="G10" s="4" t="s">
        <v>82</v>
      </c>
      <c r="H10" s="4">
        <v>4</v>
      </c>
      <c r="I10" s="4">
        <v>0</v>
      </c>
      <c r="J10" s="4">
        <v>0</v>
      </c>
      <c r="K10" s="4">
        <v>0</v>
      </c>
      <c r="L10" s="4">
        <v>0</v>
      </c>
      <c r="M10" s="4">
        <v>0</v>
      </c>
      <c r="N10" s="4">
        <v>0</v>
      </c>
      <c r="O10" s="4">
        <v>0</v>
      </c>
      <c r="P10" s="4">
        <v>38</v>
      </c>
      <c r="Q10" s="4">
        <v>3</v>
      </c>
      <c r="R10" s="4">
        <v>0</v>
      </c>
      <c r="S10" s="4">
        <v>3</v>
      </c>
      <c r="T10" s="4">
        <v>0</v>
      </c>
      <c r="U10" s="4">
        <v>0</v>
      </c>
      <c r="V10" s="4">
        <v>0</v>
      </c>
      <c r="W10" s="4">
        <f t="shared" si="0"/>
        <v>4</v>
      </c>
      <c r="X10" s="9" t="str">
        <f t="shared" si="1"/>
        <v>PASS</v>
      </c>
      <c r="Y10" s="9">
        <f t="shared" si="2"/>
        <v>48</v>
      </c>
      <c r="Z10" s="9" t="str">
        <f t="shared" si="3"/>
        <v>FAIL</v>
      </c>
      <c r="AA10" s="9"/>
      <c r="AB10" s="9"/>
      <c r="AC10" s="9"/>
      <c r="AD10" s="13">
        <f t="shared" si="4"/>
        <v>0</v>
      </c>
      <c r="AE10" s="9" t="str">
        <f t="shared" si="5"/>
        <v>PASS</v>
      </c>
      <c r="AF10" s="4">
        <v>4</v>
      </c>
      <c r="AG10" s="9" t="str">
        <f t="shared" si="6"/>
        <v>PASS</v>
      </c>
      <c r="AH10" s="13">
        <f t="shared" si="7"/>
        <v>0</v>
      </c>
      <c r="AI10" s="9" t="str">
        <f t="shared" si="8"/>
        <v>PASS</v>
      </c>
      <c r="AJ10" s="4">
        <v>25</v>
      </c>
      <c r="AK10" s="9" t="str">
        <f t="shared" si="9"/>
        <v>PASS</v>
      </c>
      <c r="AL10" s="4">
        <v>0</v>
      </c>
      <c r="AM10" s="9" t="str">
        <f t="shared" si="10"/>
        <v>PASS</v>
      </c>
      <c r="AN10" s="4">
        <v>0</v>
      </c>
      <c r="AO10" s="9" t="str">
        <f t="shared" si="11"/>
        <v>PASS</v>
      </c>
      <c r="AP10" s="4">
        <v>0</v>
      </c>
      <c r="AQ10" s="4">
        <v>0</v>
      </c>
      <c r="AR10" s="4">
        <v>0</v>
      </c>
      <c r="AS10" s="4">
        <v>0</v>
      </c>
      <c r="AT10" s="4">
        <v>0</v>
      </c>
      <c r="AU10" s="4">
        <f t="shared" si="12"/>
        <v>0</v>
      </c>
      <c r="AV10" s="9" t="str">
        <f t="shared" si="13"/>
        <v>PASS</v>
      </c>
      <c r="AW10" s="9" t="str">
        <f t="shared" si="14"/>
        <v>Yes</v>
      </c>
      <c r="AX10" s="4">
        <v>0</v>
      </c>
      <c r="AY10" s="4" t="str">
        <f>IF(AND(AX10&lt;50),"PASS","FAIL")</f>
        <v>PASS</v>
      </c>
      <c r="AZ10" s="4">
        <v>100</v>
      </c>
      <c r="BA10" s="4">
        <v>90</v>
      </c>
      <c r="BB10" s="9" t="str">
        <f>IF(AND(BA10&lt;66),"PASS","FAIL")</f>
        <v>FAIL</v>
      </c>
      <c r="BC10" s="4" t="s">
        <v>86</v>
      </c>
      <c r="BD10" s="9" t="str">
        <f t="shared" si="15"/>
        <v>PASS</v>
      </c>
      <c r="BE10" s="9" t="s">
        <v>666</v>
      </c>
      <c r="BF10" s="9" t="str">
        <f>IF(BE10=("No"),"PASS","FAIL")</f>
        <v>PASS</v>
      </c>
      <c r="BG10" s="4">
        <v>0</v>
      </c>
      <c r="BH10" s="9" t="str">
        <f t="shared" si="16"/>
        <v>PASS</v>
      </c>
      <c r="BI10" s="4">
        <v>2</v>
      </c>
      <c r="BJ10" s="9" t="str">
        <f t="shared" si="17"/>
        <v>PASS</v>
      </c>
      <c r="BK10" s="4">
        <v>2</v>
      </c>
      <c r="BL10" s="9" t="str">
        <f t="shared" si="18"/>
        <v>PASS</v>
      </c>
      <c r="BM10" s="9" t="s">
        <v>666</v>
      </c>
      <c r="BO10" s="4">
        <v>2</v>
      </c>
      <c r="BQ10" s="15">
        <f t="shared" si="19"/>
        <v>2</v>
      </c>
      <c r="BR10" s="9" t="str">
        <f t="shared" si="20"/>
        <v>FAIL</v>
      </c>
      <c r="BS10" s="4">
        <v>16</v>
      </c>
      <c r="BT10" s="4">
        <v>5</v>
      </c>
      <c r="BU10" s="4">
        <v>5</v>
      </c>
      <c r="BV10" s="4">
        <v>3</v>
      </c>
      <c r="BW10" s="4" t="s">
        <v>86</v>
      </c>
      <c r="BX10" s="4" t="s">
        <v>86</v>
      </c>
      <c r="BY10" s="4">
        <v>30</v>
      </c>
      <c r="BZ10" s="4" t="s">
        <v>86</v>
      </c>
      <c r="CA10" s="4">
        <v>0</v>
      </c>
      <c r="CB10" s="4" t="s">
        <v>229</v>
      </c>
      <c r="CC10" s="4">
        <v>0</v>
      </c>
      <c r="CD10" s="4">
        <v>0</v>
      </c>
      <c r="CE10" s="4">
        <v>0</v>
      </c>
      <c r="CF10" s="4">
        <v>0</v>
      </c>
      <c r="CG10" s="4">
        <v>0</v>
      </c>
      <c r="CH10" t="s">
        <v>424</v>
      </c>
    </row>
    <row r="11" spans="1:86" x14ac:dyDescent="0.35">
      <c r="A11" s="4">
        <v>13</v>
      </c>
      <c r="B11" s="4" t="s">
        <v>459</v>
      </c>
      <c r="C11" s="4">
        <v>57</v>
      </c>
      <c r="D11" s="24">
        <v>-3.91724050651468</v>
      </c>
      <c r="E11" s="24">
        <v>50.485450752042802</v>
      </c>
      <c r="F11" s="4">
        <v>70</v>
      </c>
      <c r="G11" s="4" t="s">
        <v>82</v>
      </c>
      <c r="H11" s="4">
        <v>48</v>
      </c>
      <c r="I11" s="4">
        <v>0</v>
      </c>
      <c r="J11" s="4">
        <v>3</v>
      </c>
      <c r="K11" s="4">
        <v>3</v>
      </c>
      <c r="L11" s="4">
        <v>0</v>
      </c>
      <c r="M11" s="4">
        <v>0</v>
      </c>
      <c r="N11" s="4">
        <v>0</v>
      </c>
      <c r="O11" s="4">
        <v>0</v>
      </c>
      <c r="P11" s="4">
        <v>8</v>
      </c>
      <c r="Q11" s="4">
        <v>0</v>
      </c>
      <c r="R11" s="4">
        <v>0</v>
      </c>
      <c r="S11" s="4">
        <v>2</v>
      </c>
      <c r="T11" s="4">
        <v>0</v>
      </c>
      <c r="U11" s="4">
        <v>1</v>
      </c>
      <c r="V11" s="4">
        <v>0</v>
      </c>
      <c r="W11" s="4">
        <f t="shared" si="0"/>
        <v>6</v>
      </c>
      <c r="X11" s="9" t="str">
        <f t="shared" si="1"/>
        <v>PASS</v>
      </c>
      <c r="Y11" s="9">
        <f t="shared" si="2"/>
        <v>65</v>
      </c>
      <c r="Z11" s="9" t="str">
        <f t="shared" si="3"/>
        <v>PASS</v>
      </c>
      <c r="AA11" s="9"/>
      <c r="AB11" s="9"/>
      <c r="AC11" s="9"/>
      <c r="AD11" s="13">
        <f t="shared" si="4"/>
        <v>0</v>
      </c>
      <c r="AE11" s="9" t="str">
        <f t="shared" si="5"/>
        <v>PASS</v>
      </c>
      <c r="AF11" s="4">
        <v>50</v>
      </c>
      <c r="AG11" s="9" t="str">
        <f t="shared" si="6"/>
        <v>PASS</v>
      </c>
      <c r="AH11" s="13">
        <f t="shared" si="7"/>
        <v>1</v>
      </c>
      <c r="AI11" s="9" t="str">
        <f t="shared" si="8"/>
        <v>PASS</v>
      </c>
      <c r="AJ11" s="4">
        <v>25</v>
      </c>
      <c r="AK11" s="9" t="str">
        <f t="shared" si="9"/>
        <v>PASS</v>
      </c>
      <c r="AL11" s="4">
        <v>0</v>
      </c>
      <c r="AM11" s="9" t="str">
        <f t="shared" si="10"/>
        <v>PASS</v>
      </c>
      <c r="AN11" s="4">
        <v>0</v>
      </c>
      <c r="AO11" s="9" t="str">
        <f t="shared" si="11"/>
        <v>PASS</v>
      </c>
      <c r="AP11" s="4">
        <v>0</v>
      </c>
      <c r="AQ11" s="4">
        <v>0</v>
      </c>
      <c r="AR11" s="4">
        <v>0</v>
      </c>
      <c r="AS11" s="4">
        <v>0</v>
      </c>
      <c r="AT11" s="4">
        <v>0</v>
      </c>
      <c r="AU11" s="4">
        <f t="shared" si="12"/>
        <v>0</v>
      </c>
      <c r="AV11" s="9" t="str">
        <f t="shared" si="13"/>
        <v>PASS</v>
      </c>
      <c r="AW11" s="9" t="str">
        <f t="shared" si="14"/>
        <v>Yes</v>
      </c>
      <c r="AX11" s="4">
        <v>100</v>
      </c>
      <c r="AY11" s="4" t="str">
        <f>IF(AND(AX11&lt;50),"PASS","FAIL")</f>
        <v>FAIL</v>
      </c>
      <c r="AZ11" s="4">
        <v>90</v>
      </c>
      <c r="BA11" s="4">
        <v>85</v>
      </c>
      <c r="BB11" s="9" t="str">
        <f>IF(AND(BA11&lt;66),"PASS","FAIL")</f>
        <v>FAIL</v>
      </c>
      <c r="BC11" s="4" t="s">
        <v>86</v>
      </c>
      <c r="BD11" s="9" t="str">
        <f t="shared" si="15"/>
        <v>PASS</v>
      </c>
      <c r="BE11" s="9" t="s">
        <v>666</v>
      </c>
      <c r="BF11" s="9" t="str">
        <f>IF(BE11=("No"),"PASS","FAIL")</f>
        <v>PASS</v>
      </c>
      <c r="BG11" s="4">
        <v>2</v>
      </c>
      <c r="BH11" s="9" t="str">
        <f t="shared" si="16"/>
        <v>PASS</v>
      </c>
      <c r="BI11" s="4">
        <v>2</v>
      </c>
      <c r="BJ11" s="9" t="str">
        <f t="shared" si="17"/>
        <v>PASS</v>
      </c>
      <c r="BK11" s="4">
        <v>2</v>
      </c>
      <c r="BL11" s="9" t="str">
        <f t="shared" si="18"/>
        <v>PASS</v>
      </c>
      <c r="BM11" s="9" t="s">
        <v>666</v>
      </c>
      <c r="BO11" s="4">
        <v>2</v>
      </c>
      <c r="BQ11" s="15">
        <f t="shared" si="19"/>
        <v>2</v>
      </c>
      <c r="BR11" s="9" t="str">
        <f t="shared" si="20"/>
        <v>FAIL</v>
      </c>
      <c r="BS11" s="4">
        <v>4</v>
      </c>
      <c r="BT11" s="4">
        <v>4</v>
      </c>
      <c r="BU11" s="4">
        <v>7</v>
      </c>
      <c r="BV11" s="4">
        <v>3</v>
      </c>
      <c r="BW11" s="4" t="s">
        <v>82</v>
      </c>
      <c r="BX11" s="4" t="s">
        <v>86</v>
      </c>
      <c r="BY11" s="4">
        <v>75</v>
      </c>
      <c r="BZ11" s="4" t="s">
        <v>86</v>
      </c>
      <c r="CA11" s="4">
        <v>0</v>
      </c>
      <c r="CB11" s="4" t="s">
        <v>229</v>
      </c>
      <c r="CC11" s="4">
        <v>0</v>
      </c>
      <c r="CD11" s="4">
        <v>0</v>
      </c>
      <c r="CE11" s="4">
        <v>0</v>
      </c>
      <c r="CF11" s="4">
        <v>0</v>
      </c>
      <c r="CG11" s="4">
        <v>0</v>
      </c>
      <c r="CH11" t="s">
        <v>461</v>
      </c>
    </row>
    <row r="12" spans="1:86" x14ac:dyDescent="0.35">
      <c r="A12" s="4">
        <v>15</v>
      </c>
      <c r="B12" s="4" t="s">
        <v>462</v>
      </c>
      <c r="C12" s="4">
        <v>57</v>
      </c>
      <c r="D12" s="24">
        <v>-3.9333752659103798</v>
      </c>
      <c r="E12" s="24">
        <v>50.482575458214001</v>
      </c>
      <c r="F12" s="4">
        <v>100</v>
      </c>
      <c r="G12" s="4" t="s">
        <v>82</v>
      </c>
      <c r="H12" s="4">
        <v>0</v>
      </c>
      <c r="I12" s="4">
        <v>0</v>
      </c>
      <c r="J12" s="4">
        <v>0</v>
      </c>
      <c r="K12" s="4">
        <v>0</v>
      </c>
      <c r="L12" s="4">
        <v>0</v>
      </c>
      <c r="M12" s="4">
        <v>0</v>
      </c>
      <c r="N12" s="4">
        <v>0</v>
      </c>
      <c r="O12" s="4">
        <v>0</v>
      </c>
      <c r="P12" s="4">
        <v>0</v>
      </c>
      <c r="Q12" s="4">
        <v>0</v>
      </c>
      <c r="R12" s="4">
        <v>0</v>
      </c>
      <c r="S12" s="4">
        <v>80</v>
      </c>
      <c r="T12" s="4">
        <v>0</v>
      </c>
      <c r="U12" s="4">
        <v>0</v>
      </c>
      <c r="V12" s="4">
        <v>0</v>
      </c>
      <c r="W12" s="4">
        <f t="shared" si="0"/>
        <v>1</v>
      </c>
      <c r="X12" s="9" t="str">
        <f t="shared" si="1"/>
        <v>FAIL</v>
      </c>
      <c r="Y12" s="9">
        <f t="shared" si="2"/>
        <v>80</v>
      </c>
      <c r="Z12" s="9" t="str">
        <f t="shared" si="3"/>
        <v>FAIL</v>
      </c>
      <c r="AA12" s="9"/>
      <c r="AB12" s="9"/>
      <c r="AC12" s="9"/>
      <c r="AD12" s="13">
        <f t="shared" si="4"/>
        <v>0</v>
      </c>
      <c r="AE12" s="9" t="str">
        <f t="shared" si="5"/>
        <v>PASS</v>
      </c>
      <c r="AF12" s="4">
        <v>0</v>
      </c>
      <c r="AG12" s="9" t="str">
        <f t="shared" si="6"/>
        <v>PASS</v>
      </c>
      <c r="AH12" s="13">
        <f t="shared" si="7"/>
        <v>0</v>
      </c>
      <c r="AI12" s="9" t="str">
        <f t="shared" si="8"/>
        <v>PASS</v>
      </c>
      <c r="AJ12" s="4">
        <v>5</v>
      </c>
      <c r="AK12" s="9" t="str">
        <f t="shared" si="9"/>
        <v>PASS</v>
      </c>
      <c r="AL12" s="4">
        <v>0</v>
      </c>
      <c r="AM12" s="9" t="str">
        <f t="shared" si="10"/>
        <v>PASS</v>
      </c>
      <c r="AN12" s="4">
        <v>0</v>
      </c>
      <c r="AO12" s="9" t="str">
        <f t="shared" si="11"/>
        <v>PASS</v>
      </c>
      <c r="AP12" s="4">
        <v>0</v>
      </c>
      <c r="AQ12" s="4">
        <v>0</v>
      </c>
      <c r="AR12" s="4">
        <v>0</v>
      </c>
      <c r="AS12" s="4">
        <v>0</v>
      </c>
      <c r="AT12" s="4">
        <v>0</v>
      </c>
      <c r="AU12" s="4">
        <f t="shared" si="12"/>
        <v>0</v>
      </c>
      <c r="AV12" s="9" t="str">
        <f t="shared" si="13"/>
        <v>PASS</v>
      </c>
      <c r="AW12" s="9" t="str">
        <f t="shared" si="14"/>
        <v>No</v>
      </c>
      <c r="AX12" s="4">
        <v>0</v>
      </c>
      <c r="AY12" s="4" t="s">
        <v>668</v>
      </c>
      <c r="AZ12" s="4">
        <v>0</v>
      </c>
      <c r="BA12" s="4">
        <v>0</v>
      </c>
      <c r="BB12" s="9" t="s">
        <v>665</v>
      </c>
      <c r="BC12" s="4" t="s">
        <v>86</v>
      </c>
      <c r="BD12" s="9" t="str">
        <f t="shared" si="15"/>
        <v>PASS</v>
      </c>
      <c r="BE12" s="9" t="s">
        <v>666</v>
      </c>
      <c r="BF12" s="9" t="str">
        <f>IF(BE12=("No"),"PASS","FAIL")</f>
        <v>PASS</v>
      </c>
      <c r="BG12" s="4">
        <v>0</v>
      </c>
      <c r="BH12" s="9" t="str">
        <f t="shared" si="16"/>
        <v>PASS</v>
      </c>
      <c r="BI12" s="4">
        <v>0</v>
      </c>
      <c r="BJ12" s="9" t="str">
        <f t="shared" si="17"/>
        <v>PASS</v>
      </c>
      <c r="BK12" s="4">
        <v>0</v>
      </c>
      <c r="BL12" s="9" t="str">
        <f t="shared" si="18"/>
        <v>PASS</v>
      </c>
      <c r="BM12" s="9" t="s">
        <v>666</v>
      </c>
      <c r="BO12" s="4">
        <v>0</v>
      </c>
      <c r="BQ12" s="15">
        <f t="shared" si="19"/>
        <v>2</v>
      </c>
      <c r="BR12" s="9" t="str">
        <f t="shared" si="20"/>
        <v>FAIL</v>
      </c>
      <c r="BS12" s="4">
        <v>1</v>
      </c>
      <c r="BT12" s="4">
        <v>2</v>
      </c>
      <c r="BU12" s="4">
        <v>3</v>
      </c>
      <c r="BV12" s="4">
        <v>3</v>
      </c>
      <c r="BW12" s="4" t="s">
        <v>86</v>
      </c>
      <c r="BX12" s="4" t="s">
        <v>86</v>
      </c>
      <c r="BY12" s="4">
        <v>0</v>
      </c>
      <c r="BZ12" s="4" t="s">
        <v>86</v>
      </c>
      <c r="CA12" s="4">
        <v>0</v>
      </c>
      <c r="CB12" s="4" t="s">
        <v>229</v>
      </c>
      <c r="CC12" s="4">
        <v>0</v>
      </c>
      <c r="CD12" s="4">
        <v>0</v>
      </c>
      <c r="CE12" s="4">
        <v>0</v>
      </c>
      <c r="CF12" s="4">
        <v>0</v>
      </c>
      <c r="CG12" s="4">
        <v>0</v>
      </c>
      <c r="CH12" t="s">
        <v>464</v>
      </c>
    </row>
    <row r="13" spans="1:86" x14ac:dyDescent="0.35">
      <c r="A13" s="4">
        <v>6</v>
      </c>
      <c r="B13" s="4" t="s">
        <v>564</v>
      </c>
      <c r="C13" s="4">
        <v>57</v>
      </c>
      <c r="D13" s="24">
        <v>-3.9324153522488898</v>
      </c>
      <c r="E13" s="24">
        <v>50.488274220833802</v>
      </c>
      <c r="F13" s="4">
        <v>52</v>
      </c>
      <c r="G13" s="4" t="s">
        <v>82</v>
      </c>
      <c r="H13" s="4">
        <v>0</v>
      </c>
      <c r="I13" s="4">
        <v>0</v>
      </c>
      <c r="J13" s="4">
        <v>0</v>
      </c>
      <c r="K13" s="4">
        <v>0</v>
      </c>
      <c r="L13" s="4">
        <v>0</v>
      </c>
      <c r="M13" s="4">
        <v>0</v>
      </c>
      <c r="N13" s="4">
        <v>0</v>
      </c>
      <c r="O13" s="4">
        <v>0</v>
      </c>
      <c r="P13" s="4">
        <v>0</v>
      </c>
      <c r="Q13" s="4">
        <v>0</v>
      </c>
      <c r="R13" s="4">
        <v>0</v>
      </c>
      <c r="S13" s="4">
        <v>23</v>
      </c>
      <c r="T13" s="4">
        <v>0</v>
      </c>
      <c r="U13" s="4">
        <v>0</v>
      </c>
      <c r="V13" s="4">
        <v>0</v>
      </c>
      <c r="W13" s="4">
        <f t="shared" si="0"/>
        <v>1</v>
      </c>
      <c r="X13" s="9" t="str">
        <f t="shared" si="1"/>
        <v>FAIL</v>
      </c>
      <c r="Y13" s="9">
        <f t="shared" si="2"/>
        <v>23</v>
      </c>
      <c r="Z13" s="9" t="str">
        <f t="shared" si="3"/>
        <v>FAIL</v>
      </c>
      <c r="AA13" s="9"/>
      <c r="AB13" s="9"/>
      <c r="AC13" s="9"/>
      <c r="AD13" s="13">
        <f t="shared" si="4"/>
        <v>0</v>
      </c>
      <c r="AE13" s="9" t="str">
        <f t="shared" si="5"/>
        <v>PASS</v>
      </c>
      <c r="AF13" s="4">
        <v>0</v>
      </c>
      <c r="AG13" s="9" t="str">
        <f t="shared" si="6"/>
        <v>PASS</v>
      </c>
      <c r="AH13" s="13">
        <f t="shared" si="7"/>
        <v>0</v>
      </c>
      <c r="AI13" s="9" t="str">
        <f t="shared" si="8"/>
        <v>PASS</v>
      </c>
      <c r="AJ13" s="4">
        <v>0</v>
      </c>
      <c r="AK13" s="9" t="str">
        <f t="shared" si="9"/>
        <v>PASS</v>
      </c>
      <c r="AL13" s="4">
        <v>0</v>
      </c>
      <c r="AM13" s="9" t="str">
        <f t="shared" si="10"/>
        <v>PASS</v>
      </c>
      <c r="AN13" s="4">
        <v>0</v>
      </c>
      <c r="AO13" s="9" t="str">
        <f t="shared" si="11"/>
        <v>PASS</v>
      </c>
      <c r="AP13" s="4">
        <v>0</v>
      </c>
      <c r="AQ13" s="4">
        <v>0</v>
      </c>
      <c r="AR13" s="4">
        <v>0</v>
      </c>
      <c r="AS13" s="4">
        <v>0</v>
      </c>
      <c r="AT13" s="4">
        <v>0</v>
      </c>
      <c r="AU13" s="4">
        <f t="shared" si="12"/>
        <v>0</v>
      </c>
      <c r="AV13" s="9" t="str">
        <f t="shared" si="13"/>
        <v>PASS</v>
      </c>
      <c r="AW13" s="9" t="str">
        <f t="shared" si="14"/>
        <v>No</v>
      </c>
      <c r="AX13" s="4">
        <v>0</v>
      </c>
      <c r="AY13" s="4" t="s">
        <v>668</v>
      </c>
      <c r="AZ13" s="4">
        <v>0</v>
      </c>
      <c r="BA13" s="4">
        <v>0</v>
      </c>
      <c r="BB13" s="9" t="s">
        <v>665</v>
      </c>
      <c r="BC13" s="4" t="s">
        <v>86</v>
      </c>
      <c r="BD13" s="9" t="str">
        <f t="shared" si="15"/>
        <v>PASS</v>
      </c>
      <c r="BE13" s="9"/>
      <c r="BF13" s="9" t="s">
        <v>667</v>
      </c>
      <c r="BG13" s="4">
        <v>0</v>
      </c>
      <c r="BH13" s="9" t="str">
        <f t="shared" si="16"/>
        <v>PASS</v>
      </c>
      <c r="BI13" s="4">
        <v>0</v>
      </c>
      <c r="BJ13" s="9" t="str">
        <f t="shared" si="17"/>
        <v>PASS</v>
      </c>
      <c r="BK13" s="4">
        <v>2</v>
      </c>
      <c r="BL13" s="9" t="str">
        <f t="shared" si="18"/>
        <v>PASS</v>
      </c>
      <c r="BO13" s="4">
        <v>2</v>
      </c>
      <c r="BQ13" s="15">
        <f t="shared" si="19"/>
        <v>2</v>
      </c>
      <c r="BR13" s="9" t="str">
        <f t="shared" si="20"/>
        <v>FAIL</v>
      </c>
      <c r="BS13" s="4">
        <v>35</v>
      </c>
      <c r="BT13" s="4">
        <v>35</v>
      </c>
      <c r="BU13" s="4">
        <v>20</v>
      </c>
      <c r="BV13" s="4">
        <v>35</v>
      </c>
      <c r="BW13" s="4" t="s">
        <v>86</v>
      </c>
      <c r="BX13" s="4" t="s">
        <v>82</v>
      </c>
      <c r="BY13" s="4">
        <v>0</v>
      </c>
      <c r="BZ13" s="4" t="s">
        <v>86</v>
      </c>
      <c r="CA13" s="4">
        <v>0</v>
      </c>
      <c r="CB13" s="4" t="s">
        <v>229</v>
      </c>
      <c r="CC13" s="4">
        <v>0</v>
      </c>
      <c r="CD13" s="4">
        <v>0</v>
      </c>
      <c r="CE13" s="4">
        <v>10</v>
      </c>
      <c r="CF13" s="4">
        <v>0</v>
      </c>
      <c r="CG13" s="4">
        <v>0</v>
      </c>
      <c r="CH13" t="s">
        <v>566</v>
      </c>
    </row>
    <row r="14" spans="1:86" x14ac:dyDescent="0.35">
      <c r="A14" s="4">
        <v>5</v>
      </c>
      <c r="B14" s="4" t="s">
        <v>579</v>
      </c>
      <c r="C14" s="4">
        <v>57</v>
      </c>
      <c r="D14" s="24">
        <v>-3.9383146075843398</v>
      </c>
      <c r="E14" s="24">
        <v>50.487202805474297</v>
      </c>
      <c r="F14" s="4">
        <v>45</v>
      </c>
      <c r="G14" s="4" t="s">
        <v>82</v>
      </c>
      <c r="H14" s="4">
        <v>0</v>
      </c>
      <c r="I14" s="4">
        <v>0</v>
      </c>
      <c r="J14" s="4">
        <v>2</v>
      </c>
      <c r="K14" s="4">
        <v>0</v>
      </c>
      <c r="L14" s="4">
        <v>0</v>
      </c>
      <c r="M14" s="4">
        <v>0</v>
      </c>
      <c r="N14" s="4">
        <v>0</v>
      </c>
      <c r="O14" s="4">
        <v>0</v>
      </c>
      <c r="P14" s="4">
        <v>1</v>
      </c>
      <c r="Q14" s="4">
        <v>0</v>
      </c>
      <c r="R14" s="4">
        <v>0</v>
      </c>
      <c r="S14" s="4">
        <v>0</v>
      </c>
      <c r="T14" s="4">
        <v>0</v>
      </c>
      <c r="U14" s="4">
        <v>2</v>
      </c>
      <c r="V14" s="4">
        <v>0</v>
      </c>
      <c r="W14" s="4">
        <f t="shared" si="0"/>
        <v>3</v>
      </c>
      <c r="X14" s="9" t="str">
        <f t="shared" si="1"/>
        <v>FAIL</v>
      </c>
      <c r="Y14" s="9">
        <f t="shared" si="2"/>
        <v>5</v>
      </c>
      <c r="Z14" s="9" t="str">
        <f t="shared" si="3"/>
        <v>FAIL</v>
      </c>
      <c r="AA14" s="9"/>
      <c r="AB14" s="9"/>
      <c r="AC14" s="9"/>
      <c r="AD14" s="13">
        <f t="shared" si="4"/>
        <v>0</v>
      </c>
      <c r="AE14" s="9" t="str">
        <f t="shared" si="5"/>
        <v>PASS</v>
      </c>
      <c r="AF14" s="4">
        <v>2</v>
      </c>
      <c r="AG14" s="9" t="str">
        <f t="shared" si="6"/>
        <v>PASS</v>
      </c>
      <c r="AH14" s="13">
        <f t="shared" si="7"/>
        <v>2</v>
      </c>
      <c r="AI14" s="9" t="str">
        <f t="shared" si="8"/>
        <v>PASS</v>
      </c>
      <c r="AJ14" s="4">
        <v>15</v>
      </c>
      <c r="AK14" s="9" t="str">
        <f t="shared" si="9"/>
        <v>PASS</v>
      </c>
      <c r="AL14" s="4">
        <v>0</v>
      </c>
      <c r="AM14" s="9" t="str">
        <f t="shared" si="10"/>
        <v>PASS</v>
      </c>
      <c r="AN14" s="4">
        <v>0</v>
      </c>
      <c r="AO14" s="9" t="str">
        <f t="shared" si="11"/>
        <v>PASS</v>
      </c>
      <c r="AP14" s="4">
        <v>0</v>
      </c>
      <c r="AQ14" s="4">
        <v>0</v>
      </c>
      <c r="AR14" s="4">
        <v>0</v>
      </c>
      <c r="AS14" s="4">
        <v>0</v>
      </c>
      <c r="AT14" s="4">
        <v>0</v>
      </c>
      <c r="AU14" s="4">
        <f t="shared" si="12"/>
        <v>0</v>
      </c>
      <c r="AV14" s="9" t="str">
        <f t="shared" si="13"/>
        <v>PASS</v>
      </c>
      <c r="AW14" s="9" t="str">
        <f t="shared" si="14"/>
        <v>Yes</v>
      </c>
      <c r="AX14" s="4">
        <v>0</v>
      </c>
      <c r="AY14" s="4" t="str">
        <f>IF(AND(AX14&lt;50),"PASS","FAIL")</f>
        <v>PASS</v>
      </c>
      <c r="AZ14" s="4">
        <v>0</v>
      </c>
      <c r="BA14" s="4">
        <v>0</v>
      </c>
      <c r="BB14" s="9" t="s">
        <v>665</v>
      </c>
      <c r="BC14" s="4" t="s">
        <v>86</v>
      </c>
      <c r="BD14" s="9" t="str">
        <f t="shared" si="15"/>
        <v>PASS</v>
      </c>
      <c r="BE14" s="9"/>
      <c r="BF14" s="9" t="s">
        <v>667</v>
      </c>
      <c r="BG14" s="4">
        <v>0</v>
      </c>
      <c r="BH14" s="9" t="str">
        <f t="shared" si="16"/>
        <v>PASS</v>
      </c>
      <c r="BI14" s="4">
        <v>0</v>
      </c>
      <c r="BJ14" s="9" t="str">
        <f t="shared" si="17"/>
        <v>PASS</v>
      </c>
      <c r="BK14" s="4">
        <v>0</v>
      </c>
      <c r="BL14" s="9" t="str">
        <f t="shared" si="18"/>
        <v>PASS</v>
      </c>
      <c r="BO14" s="4">
        <v>0</v>
      </c>
      <c r="BQ14" s="15">
        <f t="shared" si="19"/>
        <v>2</v>
      </c>
      <c r="BR14" s="9" t="str">
        <f t="shared" si="20"/>
        <v>FAIL</v>
      </c>
      <c r="BS14" s="4">
        <v>23</v>
      </c>
      <c r="BT14" s="4">
        <v>7</v>
      </c>
      <c r="BU14" s="4">
        <v>3</v>
      </c>
      <c r="BV14" s="4">
        <v>4</v>
      </c>
      <c r="BW14" s="4" t="s">
        <v>86</v>
      </c>
      <c r="BX14" s="4" t="s">
        <v>82</v>
      </c>
      <c r="BY14" s="4">
        <v>0</v>
      </c>
      <c r="BZ14" s="4" t="s">
        <v>86</v>
      </c>
      <c r="CA14" s="4">
        <v>0</v>
      </c>
      <c r="CB14" s="4" t="s">
        <v>229</v>
      </c>
      <c r="CC14" s="4">
        <v>0</v>
      </c>
      <c r="CD14" s="4">
        <v>0</v>
      </c>
      <c r="CE14" s="4">
        <v>0</v>
      </c>
      <c r="CF14" s="4">
        <v>8</v>
      </c>
      <c r="CG14" s="4">
        <v>0</v>
      </c>
      <c r="CH14" t="s">
        <v>581</v>
      </c>
    </row>
    <row r="15" spans="1:86" x14ac:dyDescent="0.35">
      <c r="A15" s="4">
        <v>4</v>
      </c>
      <c r="B15" s="4" t="s">
        <v>585</v>
      </c>
      <c r="C15" s="4">
        <v>57</v>
      </c>
      <c r="D15" s="24">
        <v>-3.9383466612703</v>
      </c>
      <c r="E15" s="24">
        <v>50.487129825454304</v>
      </c>
      <c r="F15" s="4">
        <v>47</v>
      </c>
      <c r="G15" s="4" t="s">
        <v>82</v>
      </c>
      <c r="H15" s="4">
        <v>1</v>
      </c>
      <c r="I15" s="4">
        <v>0</v>
      </c>
      <c r="J15" s="4">
        <v>0</v>
      </c>
      <c r="K15" s="4">
        <v>1</v>
      </c>
      <c r="L15" s="4">
        <v>0</v>
      </c>
      <c r="M15" s="4">
        <v>0</v>
      </c>
      <c r="N15" s="4">
        <v>0</v>
      </c>
      <c r="O15" s="4">
        <v>0</v>
      </c>
      <c r="P15" s="4">
        <v>22</v>
      </c>
      <c r="Q15" s="4">
        <v>0</v>
      </c>
      <c r="R15" s="4">
        <v>0</v>
      </c>
      <c r="S15" s="4">
        <v>0</v>
      </c>
      <c r="T15" s="4">
        <v>0</v>
      </c>
      <c r="U15" s="4">
        <v>0</v>
      </c>
      <c r="V15" s="4">
        <v>0</v>
      </c>
      <c r="W15" s="4">
        <f t="shared" si="0"/>
        <v>3</v>
      </c>
      <c r="X15" s="9" t="str">
        <f t="shared" si="1"/>
        <v>FAIL</v>
      </c>
      <c r="Y15" s="9">
        <f t="shared" si="2"/>
        <v>24</v>
      </c>
      <c r="Z15" s="9" t="str">
        <f t="shared" si="3"/>
        <v>FAIL</v>
      </c>
      <c r="AA15" s="9"/>
      <c r="AB15" s="9"/>
      <c r="AC15" s="9"/>
      <c r="AD15" s="13">
        <f t="shared" si="4"/>
        <v>0</v>
      </c>
      <c r="AE15" s="9" t="str">
        <f t="shared" si="5"/>
        <v>PASS</v>
      </c>
      <c r="AF15" s="4">
        <v>0</v>
      </c>
      <c r="AG15" s="9" t="str">
        <f t="shared" si="6"/>
        <v>PASS</v>
      </c>
      <c r="AH15" s="13">
        <f t="shared" si="7"/>
        <v>0</v>
      </c>
      <c r="AI15" s="9" t="str">
        <f t="shared" si="8"/>
        <v>PASS</v>
      </c>
      <c r="AJ15" s="4">
        <v>40</v>
      </c>
      <c r="AK15" s="9" t="str">
        <f t="shared" si="9"/>
        <v>PASS</v>
      </c>
      <c r="AL15" s="4">
        <v>0</v>
      </c>
      <c r="AM15" s="9" t="str">
        <f t="shared" si="10"/>
        <v>PASS</v>
      </c>
      <c r="AN15" s="4">
        <v>0</v>
      </c>
      <c r="AO15" s="9" t="str">
        <f t="shared" si="11"/>
        <v>PASS</v>
      </c>
      <c r="AP15" s="4">
        <v>0</v>
      </c>
      <c r="AQ15" s="4">
        <v>0</v>
      </c>
      <c r="AR15" s="4">
        <v>0</v>
      </c>
      <c r="AS15" s="4">
        <v>0</v>
      </c>
      <c r="AT15" s="4">
        <v>0</v>
      </c>
      <c r="AU15" s="4">
        <f t="shared" si="12"/>
        <v>0</v>
      </c>
      <c r="AV15" s="9" t="str">
        <f t="shared" si="13"/>
        <v>PASS</v>
      </c>
      <c r="AW15" s="9" t="str">
        <f t="shared" si="14"/>
        <v>Yes</v>
      </c>
      <c r="AX15" s="4">
        <v>0</v>
      </c>
      <c r="AY15" s="4" t="str">
        <f>IF(AND(AX15&lt;50),"PASS","FAIL")</f>
        <v>PASS</v>
      </c>
      <c r="AZ15" s="4">
        <v>100</v>
      </c>
      <c r="BA15" s="4">
        <v>0</v>
      </c>
      <c r="BB15" s="9" t="str">
        <f>IF(AND(BA15&lt;66),"PASS","FAIL")</f>
        <v>PASS</v>
      </c>
      <c r="BC15" s="4" t="s">
        <v>86</v>
      </c>
      <c r="BD15" s="9" t="str">
        <f t="shared" si="15"/>
        <v>PASS</v>
      </c>
      <c r="BE15" s="9"/>
      <c r="BF15" s="9" t="s">
        <v>667</v>
      </c>
      <c r="BG15" s="4">
        <v>0</v>
      </c>
      <c r="BH15" s="9" t="str">
        <f t="shared" si="16"/>
        <v>PASS</v>
      </c>
      <c r="BI15" s="4">
        <v>0</v>
      </c>
      <c r="BJ15" s="9" t="str">
        <f t="shared" si="17"/>
        <v>PASS</v>
      </c>
      <c r="BK15" s="4">
        <v>0</v>
      </c>
      <c r="BL15" s="9" t="str">
        <f t="shared" si="18"/>
        <v>PASS</v>
      </c>
      <c r="BO15" s="4">
        <v>0</v>
      </c>
      <c r="BQ15" s="15">
        <f t="shared" si="19"/>
        <v>2</v>
      </c>
      <c r="BR15" s="9" t="str">
        <f t="shared" si="20"/>
        <v>FAIL</v>
      </c>
      <c r="BS15" s="4">
        <v>16</v>
      </c>
      <c r="BT15" s="4">
        <v>12</v>
      </c>
      <c r="BU15" s="4">
        <v>24</v>
      </c>
      <c r="BV15" s="4">
        <v>14</v>
      </c>
      <c r="BW15" s="4" t="s">
        <v>86</v>
      </c>
      <c r="BX15" s="4" t="s">
        <v>86</v>
      </c>
      <c r="BY15" s="4">
        <v>0</v>
      </c>
      <c r="BZ15" s="4" t="s">
        <v>86</v>
      </c>
      <c r="CA15" s="4">
        <v>30</v>
      </c>
      <c r="CB15" s="4" t="s">
        <v>229</v>
      </c>
      <c r="CC15" s="4">
        <v>0</v>
      </c>
      <c r="CD15" s="4">
        <v>0</v>
      </c>
      <c r="CE15" s="4">
        <v>0</v>
      </c>
      <c r="CF15" s="4">
        <v>30</v>
      </c>
      <c r="CG15" s="4">
        <v>0</v>
      </c>
      <c r="CH15" t="s">
        <v>587</v>
      </c>
    </row>
    <row r="16" spans="1:86" x14ac:dyDescent="0.35">
      <c r="A16" s="4">
        <v>44</v>
      </c>
      <c r="B16" s="4" t="s">
        <v>386</v>
      </c>
      <c r="C16" s="4">
        <v>58</v>
      </c>
      <c r="D16" s="24">
        <v>-3.92526693740861</v>
      </c>
      <c r="E16" s="24">
        <v>50.508801017430699</v>
      </c>
      <c r="F16" s="4">
        <v>70</v>
      </c>
      <c r="G16" s="4" t="s">
        <v>82</v>
      </c>
      <c r="H16" s="4">
        <v>3</v>
      </c>
      <c r="I16" s="4">
        <v>0</v>
      </c>
      <c r="J16" s="4">
        <v>0</v>
      </c>
      <c r="K16" s="4">
        <v>2</v>
      </c>
      <c r="L16" s="4">
        <v>0</v>
      </c>
      <c r="M16" s="4">
        <v>0</v>
      </c>
      <c r="N16" s="4">
        <v>0</v>
      </c>
      <c r="O16" s="4">
        <v>0</v>
      </c>
      <c r="P16" s="4">
        <v>25</v>
      </c>
      <c r="Q16" s="4">
        <v>0</v>
      </c>
      <c r="R16" s="4">
        <v>0</v>
      </c>
      <c r="S16" s="4">
        <v>0</v>
      </c>
      <c r="T16" s="4">
        <v>0</v>
      </c>
      <c r="U16" s="4">
        <v>0</v>
      </c>
      <c r="V16" s="4">
        <v>0</v>
      </c>
      <c r="W16" s="4">
        <f t="shared" si="0"/>
        <v>3</v>
      </c>
      <c r="X16" s="9" t="str">
        <f t="shared" si="1"/>
        <v>FAIL</v>
      </c>
      <c r="Y16" s="9">
        <f t="shared" si="2"/>
        <v>30</v>
      </c>
      <c r="Z16" s="9" t="str">
        <f t="shared" si="3"/>
        <v>FAIL</v>
      </c>
      <c r="AA16" s="9"/>
      <c r="AB16" s="9"/>
      <c r="AC16" s="9"/>
      <c r="AD16" s="13">
        <f t="shared" si="4"/>
        <v>0</v>
      </c>
      <c r="AE16" s="9" t="str">
        <f t="shared" si="5"/>
        <v>PASS</v>
      </c>
      <c r="AF16" s="4">
        <v>2</v>
      </c>
      <c r="AG16" s="9" t="str">
        <f t="shared" si="6"/>
        <v>PASS</v>
      </c>
      <c r="AH16" s="13">
        <f t="shared" si="7"/>
        <v>0</v>
      </c>
      <c r="AI16" s="9" t="str">
        <f t="shared" si="8"/>
        <v>PASS</v>
      </c>
      <c r="AJ16" s="4">
        <v>99</v>
      </c>
      <c r="AK16" s="9" t="str">
        <f t="shared" si="9"/>
        <v>FAIL</v>
      </c>
      <c r="AL16" s="4">
        <v>0</v>
      </c>
      <c r="AM16" s="9" t="str">
        <f t="shared" si="10"/>
        <v>PASS</v>
      </c>
      <c r="AN16" s="4">
        <v>0</v>
      </c>
      <c r="AO16" s="9" t="str">
        <f t="shared" si="11"/>
        <v>PASS</v>
      </c>
      <c r="AP16" s="4">
        <v>0</v>
      </c>
      <c r="AQ16" s="4">
        <v>0</v>
      </c>
      <c r="AR16" s="4">
        <v>0</v>
      </c>
      <c r="AS16" s="4">
        <v>0</v>
      </c>
      <c r="AT16" s="4">
        <v>0</v>
      </c>
      <c r="AU16" s="4">
        <f t="shared" si="12"/>
        <v>0</v>
      </c>
      <c r="AV16" s="9" t="str">
        <f t="shared" si="13"/>
        <v>PASS</v>
      </c>
      <c r="AW16" s="9" t="str">
        <f t="shared" si="14"/>
        <v>Yes</v>
      </c>
      <c r="AX16" s="4">
        <v>0</v>
      </c>
      <c r="AY16" s="4" t="str">
        <f>IF(AND(AX16&lt;50),"PASS","FAIL")</f>
        <v>PASS</v>
      </c>
      <c r="AZ16" s="4">
        <v>0</v>
      </c>
      <c r="BA16" s="4">
        <v>0</v>
      </c>
      <c r="BB16" s="9" t="s">
        <v>665</v>
      </c>
      <c r="BC16" s="4" t="s">
        <v>86</v>
      </c>
      <c r="BD16" s="9" t="str">
        <f t="shared" si="15"/>
        <v>PASS</v>
      </c>
      <c r="BE16" s="9"/>
      <c r="BF16" s="9" t="s">
        <v>667</v>
      </c>
      <c r="BG16" s="4">
        <v>0</v>
      </c>
      <c r="BH16" s="9" t="str">
        <f t="shared" si="16"/>
        <v>PASS</v>
      </c>
      <c r="BI16" s="4">
        <v>0</v>
      </c>
      <c r="BJ16" s="9" t="str">
        <f t="shared" si="17"/>
        <v>PASS</v>
      </c>
      <c r="BK16" s="4">
        <v>0</v>
      </c>
      <c r="BL16" s="9" t="str">
        <f t="shared" si="18"/>
        <v>PASS</v>
      </c>
      <c r="BO16" s="4">
        <v>0</v>
      </c>
      <c r="BQ16" s="15">
        <f t="shared" si="19"/>
        <v>3</v>
      </c>
      <c r="BR16" s="9" t="str">
        <f t="shared" si="20"/>
        <v>FAIL</v>
      </c>
      <c r="BS16" s="4">
        <v>30</v>
      </c>
      <c r="BT16" s="4">
        <v>30</v>
      </c>
      <c r="BU16" s="4">
        <v>30</v>
      </c>
      <c r="BV16" s="4">
        <v>30</v>
      </c>
      <c r="BW16" s="4" t="s">
        <v>82</v>
      </c>
      <c r="BX16" s="4" t="s">
        <v>86</v>
      </c>
      <c r="BY16" s="4">
        <v>0</v>
      </c>
      <c r="BZ16" s="4" t="s">
        <v>82</v>
      </c>
      <c r="CA16" s="4">
        <v>0</v>
      </c>
      <c r="CB16" s="4" t="s">
        <v>229</v>
      </c>
      <c r="CC16" s="4">
        <v>0</v>
      </c>
      <c r="CD16" s="4">
        <v>0</v>
      </c>
      <c r="CE16" s="4">
        <v>0</v>
      </c>
      <c r="CF16" s="4">
        <v>10</v>
      </c>
      <c r="CG16" s="4">
        <v>0</v>
      </c>
      <c r="CH16" t="s">
        <v>388</v>
      </c>
    </row>
    <row r="17" spans="1:86" x14ac:dyDescent="0.35">
      <c r="A17" s="4">
        <v>12</v>
      </c>
      <c r="B17" s="4" t="s">
        <v>425</v>
      </c>
      <c r="C17" s="4">
        <v>58</v>
      </c>
      <c r="D17" s="24">
        <v>-3.91154877458631</v>
      </c>
      <c r="E17" s="24">
        <v>50.495711860075701</v>
      </c>
      <c r="F17" s="4">
        <v>130</v>
      </c>
      <c r="G17" s="4" t="s">
        <v>82</v>
      </c>
      <c r="H17" s="4">
        <v>0</v>
      </c>
      <c r="I17" s="4">
        <v>0</v>
      </c>
      <c r="J17" s="4">
        <v>1</v>
      </c>
      <c r="K17" s="4">
        <v>4</v>
      </c>
      <c r="L17" s="4">
        <v>0</v>
      </c>
      <c r="M17" s="4">
        <v>0</v>
      </c>
      <c r="N17" s="4">
        <v>4</v>
      </c>
      <c r="O17" s="4">
        <v>0</v>
      </c>
      <c r="P17" s="4">
        <v>2</v>
      </c>
      <c r="Q17" s="4">
        <v>1</v>
      </c>
      <c r="R17" s="4">
        <v>0</v>
      </c>
      <c r="S17" s="4">
        <v>0</v>
      </c>
      <c r="T17" s="4">
        <v>0</v>
      </c>
      <c r="U17" s="4">
        <v>25</v>
      </c>
      <c r="V17" s="4">
        <v>0</v>
      </c>
      <c r="W17" s="4">
        <f t="shared" si="0"/>
        <v>6</v>
      </c>
      <c r="X17" s="9" t="str">
        <f t="shared" si="1"/>
        <v>PASS</v>
      </c>
      <c r="Y17" s="9">
        <f t="shared" si="2"/>
        <v>37</v>
      </c>
      <c r="Z17" s="9" t="str">
        <f t="shared" si="3"/>
        <v>FAIL</v>
      </c>
      <c r="AA17" s="9"/>
      <c r="AB17" s="9"/>
      <c r="AC17" s="9"/>
      <c r="AD17" s="13">
        <f t="shared" si="4"/>
        <v>0</v>
      </c>
      <c r="AE17" s="9" t="str">
        <f t="shared" si="5"/>
        <v>PASS</v>
      </c>
      <c r="AF17" s="4">
        <v>1</v>
      </c>
      <c r="AG17" s="9" t="str">
        <f t="shared" si="6"/>
        <v>PASS</v>
      </c>
      <c r="AH17" s="13">
        <f t="shared" si="7"/>
        <v>25</v>
      </c>
      <c r="AI17" s="9" t="str">
        <f t="shared" si="8"/>
        <v>PASS</v>
      </c>
      <c r="AJ17" s="4">
        <v>30</v>
      </c>
      <c r="AK17" s="9" t="str">
        <f t="shared" si="9"/>
        <v>PASS</v>
      </c>
      <c r="AL17" s="4">
        <v>0</v>
      </c>
      <c r="AM17" s="9" t="str">
        <f t="shared" si="10"/>
        <v>PASS</v>
      </c>
      <c r="AN17" s="4">
        <v>1</v>
      </c>
      <c r="AO17" s="9" t="str">
        <f t="shared" si="11"/>
        <v>PASS</v>
      </c>
      <c r="AP17" s="4">
        <v>0</v>
      </c>
      <c r="AQ17" s="4">
        <v>0</v>
      </c>
      <c r="AR17" s="4">
        <v>0</v>
      </c>
      <c r="AS17" s="4">
        <v>0</v>
      </c>
      <c r="AT17" s="4">
        <v>0</v>
      </c>
      <c r="AU17" s="4">
        <f t="shared" si="12"/>
        <v>0</v>
      </c>
      <c r="AV17" s="9" t="str">
        <f t="shared" si="13"/>
        <v>PASS</v>
      </c>
      <c r="AW17" s="9" t="str">
        <f t="shared" si="14"/>
        <v>Yes</v>
      </c>
      <c r="AX17" s="4">
        <v>0</v>
      </c>
      <c r="AY17" s="4" t="str">
        <f>IF(AND(AX17&lt;50),"PASS","FAIL")</f>
        <v>PASS</v>
      </c>
      <c r="AZ17" s="4">
        <v>0</v>
      </c>
      <c r="BA17" s="4">
        <v>0</v>
      </c>
      <c r="BB17" s="9" t="s">
        <v>665</v>
      </c>
      <c r="BC17" s="4" t="s">
        <v>86</v>
      </c>
      <c r="BD17" s="9" t="str">
        <f t="shared" si="15"/>
        <v>PASS</v>
      </c>
      <c r="BE17" s="9" t="s">
        <v>666</v>
      </c>
      <c r="BF17" s="9" t="str">
        <f>IF(BE17=("No"),"PASS","FAIL")</f>
        <v>PASS</v>
      </c>
      <c r="BG17" s="4">
        <v>0</v>
      </c>
      <c r="BH17" s="9" t="str">
        <f t="shared" si="16"/>
        <v>PASS</v>
      </c>
      <c r="BI17" s="4">
        <v>0</v>
      </c>
      <c r="BJ17" s="9" t="str">
        <f t="shared" si="17"/>
        <v>PASS</v>
      </c>
      <c r="BK17" s="4">
        <v>0</v>
      </c>
      <c r="BL17" s="9" t="str">
        <f t="shared" si="18"/>
        <v>PASS</v>
      </c>
      <c r="BM17" s="9" t="s">
        <v>669</v>
      </c>
      <c r="BO17" s="4">
        <v>0</v>
      </c>
      <c r="BQ17" s="15">
        <f t="shared" si="19"/>
        <v>1</v>
      </c>
      <c r="BR17" s="9" t="str">
        <f t="shared" si="20"/>
        <v>FAIL</v>
      </c>
      <c r="BS17" s="4">
        <v>25</v>
      </c>
      <c r="BT17" s="4">
        <v>20</v>
      </c>
      <c r="BU17" s="4">
        <v>20</v>
      </c>
      <c r="BV17" s="4">
        <v>15</v>
      </c>
      <c r="BW17" s="4" t="s">
        <v>86</v>
      </c>
      <c r="BX17" s="4" t="s">
        <v>86</v>
      </c>
      <c r="BY17" s="4">
        <v>0</v>
      </c>
      <c r="BZ17" s="4" t="s">
        <v>86</v>
      </c>
      <c r="CA17" s="4">
        <v>0</v>
      </c>
      <c r="CB17" s="4" t="s">
        <v>229</v>
      </c>
      <c r="CC17" s="4">
        <v>0</v>
      </c>
      <c r="CD17" s="4">
        <v>0</v>
      </c>
      <c r="CE17" s="4">
        <v>0</v>
      </c>
      <c r="CF17" s="4">
        <v>2</v>
      </c>
      <c r="CG17" s="4">
        <v>0</v>
      </c>
      <c r="CH17" t="s">
        <v>427</v>
      </c>
    </row>
    <row r="18" spans="1:86" x14ac:dyDescent="0.35">
      <c r="A18" s="4">
        <v>45</v>
      </c>
      <c r="B18" s="4" t="s">
        <v>440</v>
      </c>
      <c r="C18" s="4">
        <v>58</v>
      </c>
      <c r="D18" s="24">
        <v>-3.9232730987877402</v>
      </c>
      <c r="E18" s="24">
        <v>50.504844589619402</v>
      </c>
      <c r="F18" s="4">
        <v>125</v>
      </c>
      <c r="G18" s="4" t="s">
        <v>82</v>
      </c>
      <c r="H18" s="4">
        <v>0</v>
      </c>
      <c r="I18" s="4">
        <v>0</v>
      </c>
      <c r="J18" s="4">
        <v>0</v>
      </c>
      <c r="K18" s="4">
        <v>0</v>
      </c>
      <c r="L18" s="4">
        <v>4</v>
      </c>
      <c r="M18" s="4">
        <v>0</v>
      </c>
      <c r="N18" s="4">
        <v>3</v>
      </c>
      <c r="O18" s="4">
        <v>0</v>
      </c>
      <c r="P18" s="4">
        <v>2</v>
      </c>
      <c r="Q18" s="4">
        <v>0</v>
      </c>
      <c r="R18" s="4">
        <v>0</v>
      </c>
      <c r="S18" s="4">
        <v>50</v>
      </c>
      <c r="T18" s="4">
        <v>0</v>
      </c>
      <c r="U18" s="4">
        <v>5</v>
      </c>
      <c r="V18" s="4">
        <v>1</v>
      </c>
      <c r="W18" s="4">
        <f t="shared" si="0"/>
        <v>6</v>
      </c>
      <c r="X18" s="9" t="str">
        <f t="shared" si="1"/>
        <v>PASS</v>
      </c>
      <c r="Y18" s="9">
        <f t="shared" si="2"/>
        <v>65</v>
      </c>
      <c r="Z18" s="9" t="str">
        <f t="shared" si="3"/>
        <v>PASS</v>
      </c>
      <c r="AA18" s="9"/>
      <c r="AB18" s="9"/>
      <c r="AC18" s="9"/>
      <c r="AD18" s="13">
        <f t="shared" si="4"/>
        <v>4</v>
      </c>
      <c r="AE18" s="9" t="str">
        <f t="shared" si="5"/>
        <v>PASS</v>
      </c>
      <c r="AF18" s="4">
        <v>1</v>
      </c>
      <c r="AG18" s="9" t="str">
        <f t="shared" si="6"/>
        <v>PASS</v>
      </c>
      <c r="AH18" s="13">
        <f t="shared" si="7"/>
        <v>5</v>
      </c>
      <c r="AI18" s="9" t="str">
        <f t="shared" si="8"/>
        <v>PASS</v>
      </c>
      <c r="AJ18" s="4">
        <v>99</v>
      </c>
      <c r="AK18" s="9" t="str">
        <f t="shared" si="9"/>
        <v>FAIL</v>
      </c>
      <c r="AL18" s="4">
        <v>0</v>
      </c>
      <c r="AM18" s="9" t="str">
        <f t="shared" si="10"/>
        <v>PASS</v>
      </c>
      <c r="AN18" s="4">
        <v>0</v>
      </c>
      <c r="AO18" s="9" t="str">
        <f t="shared" si="11"/>
        <v>PASS</v>
      </c>
      <c r="AP18" s="4">
        <v>0</v>
      </c>
      <c r="AQ18" s="4">
        <v>0</v>
      </c>
      <c r="AR18" s="4">
        <v>0</v>
      </c>
      <c r="AS18" s="4">
        <v>0</v>
      </c>
      <c r="AT18" s="4">
        <v>0</v>
      </c>
      <c r="AU18" s="4">
        <f t="shared" si="12"/>
        <v>0</v>
      </c>
      <c r="AV18" s="9" t="str">
        <f t="shared" si="13"/>
        <v>PASS</v>
      </c>
      <c r="AW18" s="9" t="str">
        <f t="shared" si="14"/>
        <v>Yes</v>
      </c>
      <c r="AX18" s="4">
        <v>0</v>
      </c>
      <c r="AY18" s="4" t="str">
        <f>IF(AND(AX18&lt;50),"PASS","FAIL")</f>
        <v>PASS</v>
      </c>
      <c r="AZ18" s="4">
        <v>1</v>
      </c>
      <c r="BA18" s="4">
        <v>0</v>
      </c>
      <c r="BB18" s="9" t="str">
        <f>IF(AND(BA18&lt;66),"PASS","FAIL")</f>
        <v>PASS</v>
      </c>
      <c r="BC18" s="4" t="s">
        <v>86</v>
      </c>
      <c r="BD18" s="9" t="str">
        <f t="shared" si="15"/>
        <v>PASS</v>
      </c>
      <c r="BE18" s="9" t="s">
        <v>666</v>
      </c>
      <c r="BF18" s="9" t="str">
        <f>IF(BE18=("No"),"PASS","FAIL")</f>
        <v>PASS</v>
      </c>
      <c r="BG18" s="4">
        <v>0</v>
      </c>
      <c r="BH18" s="9" t="str">
        <f t="shared" si="16"/>
        <v>PASS</v>
      </c>
      <c r="BI18" s="4">
        <v>0</v>
      </c>
      <c r="BJ18" s="9" t="str">
        <f t="shared" si="17"/>
        <v>PASS</v>
      </c>
      <c r="BK18" s="4">
        <v>0</v>
      </c>
      <c r="BL18" s="9" t="str">
        <f t="shared" si="18"/>
        <v>PASS</v>
      </c>
      <c r="BM18" s="9" t="s">
        <v>666</v>
      </c>
      <c r="BO18" s="4">
        <v>0</v>
      </c>
      <c r="BQ18" s="15">
        <f t="shared" si="19"/>
        <v>1</v>
      </c>
      <c r="BR18" s="9" t="str">
        <f t="shared" si="20"/>
        <v>FAIL</v>
      </c>
      <c r="BS18" s="4">
        <v>30</v>
      </c>
      <c r="BT18" s="4">
        <v>20</v>
      </c>
      <c r="BU18" s="4">
        <v>20</v>
      </c>
      <c r="BV18" s="4">
        <v>25</v>
      </c>
      <c r="BW18" s="4" t="s">
        <v>86</v>
      </c>
      <c r="BX18" s="4" t="s">
        <v>86</v>
      </c>
      <c r="BY18" s="4">
        <v>0</v>
      </c>
      <c r="BZ18" s="4" t="s">
        <v>86</v>
      </c>
      <c r="CA18" s="4">
        <v>0</v>
      </c>
      <c r="CB18" s="4" t="s">
        <v>229</v>
      </c>
      <c r="CC18" s="4">
        <v>0</v>
      </c>
      <c r="CD18" s="4">
        <v>0</v>
      </c>
      <c r="CE18" s="4">
        <v>0</v>
      </c>
      <c r="CF18" s="4">
        <v>0</v>
      </c>
      <c r="CG18" s="4">
        <v>0</v>
      </c>
      <c r="CH18" t="s">
        <v>442</v>
      </c>
    </row>
    <row r="19" spans="1:86" x14ac:dyDescent="0.35">
      <c r="A19" s="4">
        <v>48</v>
      </c>
      <c r="B19" s="4" t="s">
        <v>489</v>
      </c>
      <c r="C19" s="4">
        <v>58</v>
      </c>
      <c r="D19" s="24">
        <v>-3.9097580172033899</v>
      </c>
      <c r="E19" s="24">
        <v>50.509326210953503</v>
      </c>
      <c r="F19" s="4">
        <v>130</v>
      </c>
      <c r="G19" s="4" t="s">
        <v>82</v>
      </c>
      <c r="H19" s="4">
        <v>0</v>
      </c>
      <c r="I19" s="4">
        <v>0</v>
      </c>
      <c r="J19" s="4">
        <v>0</v>
      </c>
      <c r="K19" s="4">
        <v>0</v>
      </c>
      <c r="L19" s="4">
        <v>0</v>
      </c>
      <c r="M19" s="4">
        <v>0</v>
      </c>
      <c r="N19" s="4">
        <v>1</v>
      </c>
      <c r="O19" s="4">
        <v>0</v>
      </c>
      <c r="P19" s="4">
        <v>4</v>
      </c>
      <c r="Q19" s="4">
        <v>0</v>
      </c>
      <c r="R19" s="4">
        <v>0</v>
      </c>
      <c r="S19" s="4">
        <v>0</v>
      </c>
      <c r="T19" s="4">
        <v>0</v>
      </c>
      <c r="U19" s="4">
        <v>0</v>
      </c>
      <c r="V19" s="4">
        <v>0</v>
      </c>
      <c r="W19" s="4">
        <f t="shared" si="0"/>
        <v>2</v>
      </c>
      <c r="X19" s="9" t="str">
        <f t="shared" si="1"/>
        <v>FAIL</v>
      </c>
      <c r="Y19" s="9">
        <f t="shared" si="2"/>
        <v>5</v>
      </c>
      <c r="Z19" s="9" t="str">
        <f t="shared" si="3"/>
        <v>FAIL</v>
      </c>
      <c r="AA19" s="9"/>
      <c r="AB19" s="9"/>
      <c r="AC19" s="9"/>
      <c r="AD19" s="13">
        <f t="shared" si="4"/>
        <v>0</v>
      </c>
      <c r="AE19" s="9" t="str">
        <f t="shared" si="5"/>
        <v>PASS</v>
      </c>
      <c r="AF19" s="4">
        <v>0</v>
      </c>
      <c r="AG19" s="9" t="str">
        <f t="shared" si="6"/>
        <v>PASS</v>
      </c>
      <c r="AH19" s="13">
        <f t="shared" si="7"/>
        <v>0</v>
      </c>
      <c r="AI19" s="9" t="str">
        <f t="shared" si="8"/>
        <v>PASS</v>
      </c>
      <c r="AJ19" s="4">
        <v>100</v>
      </c>
      <c r="AK19" s="9" t="str">
        <f t="shared" si="9"/>
        <v>FAIL</v>
      </c>
      <c r="AL19" s="4">
        <v>0</v>
      </c>
      <c r="AM19" s="9" t="str">
        <f t="shared" si="10"/>
        <v>PASS</v>
      </c>
      <c r="AN19" s="4">
        <v>0</v>
      </c>
      <c r="AO19" s="9" t="str">
        <f t="shared" si="11"/>
        <v>PASS</v>
      </c>
      <c r="AP19" s="4">
        <v>0</v>
      </c>
      <c r="AQ19" s="4">
        <v>0</v>
      </c>
      <c r="AR19" s="4">
        <v>0</v>
      </c>
      <c r="AS19" s="4">
        <v>0</v>
      </c>
      <c r="AT19" s="4">
        <v>0</v>
      </c>
      <c r="AU19" s="4">
        <f t="shared" si="12"/>
        <v>0</v>
      </c>
      <c r="AV19" s="9" t="str">
        <f t="shared" si="13"/>
        <v>PASS</v>
      </c>
      <c r="AW19" s="9" t="str">
        <f t="shared" si="14"/>
        <v>No</v>
      </c>
      <c r="AX19" s="4">
        <v>0</v>
      </c>
      <c r="AY19" s="4" t="s">
        <v>668</v>
      </c>
      <c r="AZ19" s="4">
        <v>0</v>
      </c>
      <c r="BA19" s="4">
        <v>0</v>
      </c>
      <c r="BB19" s="9" t="s">
        <v>665</v>
      </c>
      <c r="BC19" s="4" t="s">
        <v>86</v>
      </c>
      <c r="BD19" s="9" t="str">
        <f t="shared" si="15"/>
        <v>PASS</v>
      </c>
      <c r="BE19" s="9"/>
      <c r="BF19" s="9" t="s">
        <v>667</v>
      </c>
      <c r="BG19" s="4">
        <v>0</v>
      </c>
      <c r="BH19" s="9" t="str">
        <f t="shared" si="16"/>
        <v>PASS</v>
      </c>
      <c r="BI19" s="4">
        <v>0</v>
      </c>
      <c r="BJ19" s="9" t="str">
        <f t="shared" si="17"/>
        <v>PASS</v>
      </c>
      <c r="BK19" s="4">
        <v>0</v>
      </c>
      <c r="BL19" s="9" t="str">
        <f t="shared" si="18"/>
        <v>PASS</v>
      </c>
      <c r="BM19" s="9" t="s">
        <v>666</v>
      </c>
      <c r="BO19" s="4">
        <v>0</v>
      </c>
      <c r="BQ19" s="15">
        <f t="shared" si="19"/>
        <v>3</v>
      </c>
      <c r="BR19" s="9" t="str">
        <f t="shared" si="20"/>
        <v>FAIL</v>
      </c>
      <c r="BS19" s="4">
        <v>15</v>
      </c>
      <c r="BT19" s="4">
        <v>18</v>
      </c>
      <c r="BU19" s="4">
        <v>20</v>
      </c>
      <c r="BV19" s="4">
        <v>25</v>
      </c>
      <c r="BW19" s="4" t="s">
        <v>86</v>
      </c>
      <c r="BX19" s="4" t="s">
        <v>86</v>
      </c>
      <c r="BY19" s="4">
        <v>0</v>
      </c>
      <c r="BZ19" s="4" t="s">
        <v>86</v>
      </c>
      <c r="CA19" s="4">
        <v>0</v>
      </c>
      <c r="CB19" s="4" t="s">
        <v>409</v>
      </c>
      <c r="CC19" s="4">
        <v>0</v>
      </c>
      <c r="CD19" s="4">
        <v>0</v>
      </c>
      <c r="CE19" s="4">
        <v>0</v>
      </c>
      <c r="CF19" s="4">
        <v>0</v>
      </c>
      <c r="CG19" s="4">
        <v>0</v>
      </c>
      <c r="CH19" t="s">
        <v>491</v>
      </c>
    </row>
    <row r="20" spans="1:86" x14ac:dyDescent="0.35">
      <c r="A20" s="4">
        <v>49</v>
      </c>
      <c r="B20" s="4" t="s">
        <v>492</v>
      </c>
      <c r="C20" s="4">
        <v>58</v>
      </c>
      <c r="D20" s="24">
        <v>-3.9110337165350102</v>
      </c>
      <c r="E20" s="24">
        <v>50.509090538343102</v>
      </c>
      <c r="F20" s="4">
        <v>100</v>
      </c>
      <c r="G20" s="4" t="s">
        <v>82</v>
      </c>
      <c r="H20" s="4">
        <v>0</v>
      </c>
      <c r="I20" s="4">
        <v>0</v>
      </c>
      <c r="J20" s="4">
        <v>8</v>
      </c>
      <c r="K20" s="4">
        <v>0</v>
      </c>
      <c r="L20" s="4">
        <v>0</v>
      </c>
      <c r="M20" s="4">
        <v>0</v>
      </c>
      <c r="N20" s="4">
        <v>0</v>
      </c>
      <c r="O20" s="4">
        <v>0</v>
      </c>
      <c r="P20" s="4">
        <v>95</v>
      </c>
      <c r="Q20" s="4">
        <v>0</v>
      </c>
      <c r="R20" s="4">
        <v>0</v>
      </c>
      <c r="S20" s="4">
        <v>0</v>
      </c>
      <c r="T20" s="4">
        <v>0</v>
      </c>
      <c r="U20" s="4">
        <v>0</v>
      </c>
      <c r="V20" s="4">
        <v>1</v>
      </c>
      <c r="W20" s="4">
        <f t="shared" si="0"/>
        <v>3</v>
      </c>
      <c r="X20" s="9" t="str">
        <f t="shared" si="1"/>
        <v>FAIL</v>
      </c>
      <c r="Y20" s="9">
        <f t="shared" si="2"/>
        <v>104</v>
      </c>
      <c r="Z20" s="9" t="str">
        <f t="shared" si="3"/>
        <v>PASS</v>
      </c>
      <c r="AA20" s="9"/>
      <c r="AB20" s="9"/>
      <c r="AC20" s="9"/>
      <c r="AD20" s="13">
        <f t="shared" si="4"/>
        <v>0</v>
      </c>
      <c r="AE20" s="9" t="str">
        <f t="shared" si="5"/>
        <v>PASS</v>
      </c>
      <c r="AF20" s="4">
        <v>8</v>
      </c>
      <c r="AG20" s="9" t="str">
        <f t="shared" si="6"/>
        <v>PASS</v>
      </c>
      <c r="AH20" s="13">
        <f t="shared" si="7"/>
        <v>0</v>
      </c>
      <c r="AI20" s="9" t="str">
        <f t="shared" si="8"/>
        <v>PASS</v>
      </c>
      <c r="AJ20" s="4">
        <v>98</v>
      </c>
      <c r="AK20" s="9" t="str">
        <f t="shared" si="9"/>
        <v>FAIL</v>
      </c>
      <c r="AL20" s="4">
        <v>0</v>
      </c>
      <c r="AM20" s="9" t="str">
        <f t="shared" si="10"/>
        <v>PASS</v>
      </c>
      <c r="AN20" s="4">
        <v>0</v>
      </c>
      <c r="AO20" s="9" t="str">
        <f t="shared" si="11"/>
        <v>PASS</v>
      </c>
      <c r="AP20" s="4">
        <v>0</v>
      </c>
      <c r="AQ20" s="4">
        <v>0</v>
      </c>
      <c r="AR20" s="4">
        <v>0</v>
      </c>
      <c r="AS20" s="4">
        <v>0</v>
      </c>
      <c r="AT20" s="4">
        <v>0</v>
      </c>
      <c r="AU20" s="4">
        <f t="shared" si="12"/>
        <v>0</v>
      </c>
      <c r="AV20" s="9" t="str">
        <f t="shared" si="13"/>
        <v>PASS</v>
      </c>
      <c r="AW20" s="9" t="str">
        <f t="shared" si="14"/>
        <v>Yes</v>
      </c>
      <c r="AX20" s="4">
        <v>0</v>
      </c>
      <c r="AY20" s="4" t="str">
        <f t="shared" ref="AY20:AY28" si="21">IF(AND(AX20&lt;50),"PASS","FAIL")</f>
        <v>PASS</v>
      </c>
      <c r="AZ20" s="4">
        <v>0</v>
      </c>
      <c r="BA20" s="4">
        <v>0</v>
      </c>
      <c r="BB20" s="9" t="s">
        <v>665</v>
      </c>
      <c r="BC20" s="4" t="s">
        <v>86</v>
      </c>
      <c r="BD20" s="9" t="str">
        <f t="shared" si="15"/>
        <v>PASS</v>
      </c>
      <c r="BE20" s="9"/>
      <c r="BF20" s="9" t="s">
        <v>667</v>
      </c>
      <c r="BG20" s="4">
        <v>0</v>
      </c>
      <c r="BH20" s="9" t="str">
        <f t="shared" si="16"/>
        <v>PASS</v>
      </c>
      <c r="BI20" s="4">
        <v>0</v>
      </c>
      <c r="BJ20" s="9" t="str">
        <f t="shared" si="17"/>
        <v>PASS</v>
      </c>
      <c r="BK20" s="4">
        <v>0</v>
      </c>
      <c r="BL20" s="9" t="str">
        <f t="shared" si="18"/>
        <v>PASS</v>
      </c>
      <c r="BM20" s="9" t="s">
        <v>666</v>
      </c>
      <c r="BO20" s="4">
        <v>0</v>
      </c>
      <c r="BQ20" s="15">
        <f t="shared" si="19"/>
        <v>2</v>
      </c>
      <c r="BR20" s="9" t="str">
        <f t="shared" si="20"/>
        <v>FAIL</v>
      </c>
      <c r="BS20" s="4">
        <v>12</v>
      </c>
      <c r="BT20" s="4">
        <v>15</v>
      </c>
      <c r="BU20" s="4">
        <v>15</v>
      </c>
      <c r="BV20" s="4">
        <v>16</v>
      </c>
      <c r="BW20" s="4" t="s">
        <v>86</v>
      </c>
      <c r="BX20" s="4" t="s">
        <v>86</v>
      </c>
      <c r="BY20" s="4">
        <v>0</v>
      </c>
      <c r="BZ20" s="4" t="s">
        <v>86</v>
      </c>
      <c r="CA20" s="4">
        <v>0</v>
      </c>
      <c r="CB20" s="4" t="s">
        <v>409</v>
      </c>
      <c r="CC20" s="4">
        <v>0</v>
      </c>
      <c r="CD20" s="4">
        <v>0</v>
      </c>
      <c r="CE20" s="4">
        <v>0</v>
      </c>
      <c r="CF20" s="4">
        <v>2</v>
      </c>
      <c r="CG20" s="4">
        <v>0</v>
      </c>
      <c r="CH20" t="s">
        <v>494</v>
      </c>
    </row>
    <row r="21" spans="1:86" x14ac:dyDescent="0.35">
      <c r="A21" s="4">
        <v>50</v>
      </c>
      <c r="B21" s="4" t="s">
        <v>495</v>
      </c>
      <c r="C21" s="4">
        <v>58</v>
      </c>
      <c r="D21" s="24">
        <v>-3.9090804620020401</v>
      </c>
      <c r="E21" s="24">
        <v>50.507069279294797</v>
      </c>
      <c r="F21" s="4">
        <v>130</v>
      </c>
      <c r="G21" s="4" t="s">
        <v>82</v>
      </c>
      <c r="H21" s="4">
        <v>0</v>
      </c>
      <c r="I21" s="4">
        <v>0</v>
      </c>
      <c r="J21" s="4">
        <v>0</v>
      </c>
      <c r="K21" s="4">
        <v>2</v>
      </c>
      <c r="L21" s="4">
        <v>0</v>
      </c>
      <c r="M21" s="4">
        <v>0</v>
      </c>
      <c r="N21" s="4">
        <v>0</v>
      </c>
      <c r="O21" s="4">
        <v>0</v>
      </c>
      <c r="P21" s="4">
        <v>70</v>
      </c>
      <c r="Q21" s="4">
        <v>0</v>
      </c>
      <c r="R21" s="4">
        <v>0</v>
      </c>
      <c r="S21" s="4">
        <v>0</v>
      </c>
      <c r="T21" s="4">
        <v>0</v>
      </c>
      <c r="U21" s="4">
        <v>0</v>
      </c>
      <c r="V21" s="4">
        <v>1</v>
      </c>
      <c r="W21" s="4">
        <f t="shared" si="0"/>
        <v>3</v>
      </c>
      <c r="X21" s="9" t="str">
        <f t="shared" si="1"/>
        <v>FAIL</v>
      </c>
      <c r="Y21" s="9">
        <f t="shared" si="2"/>
        <v>73</v>
      </c>
      <c r="Z21" s="9" t="str">
        <f t="shared" si="3"/>
        <v>PASS</v>
      </c>
      <c r="AA21" s="9"/>
      <c r="AB21" s="9"/>
      <c r="AC21" s="9"/>
      <c r="AD21" s="13">
        <f t="shared" si="4"/>
        <v>0</v>
      </c>
      <c r="AE21" s="9" t="str">
        <f t="shared" si="5"/>
        <v>PASS</v>
      </c>
      <c r="AF21" s="4">
        <v>0</v>
      </c>
      <c r="AG21" s="9" t="str">
        <f t="shared" si="6"/>
        <v>PASS</v>
      </c>
      <c r="AH21" s="13">
        <f t="shared" si="7"/>
        <v>0</v>
      </c>
      <c r="AI21" s="9" t="str">
        <f t="shared" si="8"/>
        <v>PASS</v>
      </c>
      <c r="AJ21" s="4">
        <v>96</v>
      </c>
      <c r="AK21" s="9" t="str">
        <f t="shared" si="9"/>
        <v>FAIL</v>
      </c>
      <c r="AL21" s="4">
        <v>0</v>
      </c>
      <c r="AM21" s="9" t="str">
        <f t="shared" si="10"/>
        <v>PASS</v>
      </c>
      <c r="AN21" s="4">
        <v>0</v>
      </c>
      <c r="AO21" s="9" t="str">
        <f t="shared" si="11"/>
        <v>PASS</v>
      </c>
      <c r="AP21" s="4">
        <v>0</v>
      </c>
      <c r="AQ21" s="4">
        <v>0</v>
      </c>
      <c r="AR21" s="4">
        <v>0</v>
      </c>
      <c r="AS21" s="4">
        <v>0</v>
      </c>
      <c r="AT21" s="4">
        <v>0</v>
      </c>
      <c r="AU21" s="4">
        <f t="shared" si="12"/>
        <v>0</v>
      </c>
      <c r="AV21" s="9" t="str">
        <f t="shared" si="13"/>
        <v>PASS</v>
      </c>
      <c r="AW21" s="9" t="str">
        <f t="shared" si="14"/>
        <v>Yes</v>
      </c>
      <c r="AX21" s="4">
        <v>0</v>
      </c>
      <c r="AY21" s="4" t="str">
        <f t="shared" si="21"/>
        <v>PASS</v>
      </c>
      <c r="AZ21" s="4">
        <v>0</v>
      </c>
      <c r="BA21" s="4">
        <v>0</v>
      </c>
      <c r="BB21" s="9" t="s">
        <v>665</v>
      </c>
      <c r="BC21" s="4" t="s">
        <v>86</v>
      </c>
      <c r="BD21" s="9" t="str">
        <f t="shared" si="15"/>
        <v>PASS</v>
      </c>
      <c r="BE21" s="9"/>
      <c r="BF21" s="9" t="s">
        <v>667</v>
      </c>
      <c r="BG21" s="4">
        <v>0</v>
      </c>
      <c r="BH21" s="9" t="str">
        <f t="shared" si="16"/>
        <v>PASS</v>
      </c>
      <c r="BI21" s="4">
        <v>0</v>
      </c>
      <c r="BJ21" s="9" t="str">
        <f t="shared" si="17"/>
        <v>PASS</v>
      </c>
      <c r="BK21" s="4">
        <v>0</v>
      </c>
      <c r="BL21" s="9" t="str">
        <f t="shared" si="18"/>
        <v>PASS</v>
      </c>
      <c r="BM21" s="9" t="s">
        <v>666</v>
      </c>
      <c r="BO21" s="4">
        <v>0</v>
      </c>
      <c r="BQ21" s="15">
        <f t="shared" si="19"/>
        <v>2</v>
      </c>
      <c r="BR21" s="9" t="str">
        <f t="shared" si="20"/>
        <v>FAIL</v>
      </c>
      <c r="BS21" s="4">
        <v>25</v>
      </c>
      <c r="BT21" s="4">
        <v>30</v>
      </c>
      <c r="BU21" s="4">
        <v>28</v>
      </c>
      <c r="BV21" s="4">
        <v>32</v>
      </c>
      <c r="BW21" s="4" t="s">
        <v>86</v>
      </c>
      <c r="BX21" s="4" t="s">
        <v>86</v>
      </c>
      <c r="BY21" s="4">
        <v>0</v>
      </c>
      <c r="BZ21" s="4" t="s">
        <v>86</v>
      </c>
      <c r="CA21" s="4">
        <v>0</v>
      </c>
      <c r="CB21" s="4" t="s">
        <v>409</v>
      </c>
      <c r="CC21" s="4">
        <v>0</v>
      </c>
      <c r="CD21" s="4">
        <v>0</v>
      </c>
      <c r="CE21" s="4">
        <v>0</v>
      </c>
      <c r="CF21" s="4">
        <v>12</v>
      </c>
      <c r="CG21" s="4">
        <v>0</v>
      </c>
      <c r="CH21" t="s">
        <v>497</v>
      </c>
    </row>
    <row r="22" spans="1:86" x14ac:dyDescent="0.35">
      <c r="A22" s="4">
        <v>51</v>
      </c>
      <c r="B22" s="4" t="s">
        <v>498</v>
      </c>
      <c r="C22" s="4">
        <v>58</v>
      </c>
      <c r="D22" s="24">
        <v>-3.9112255266110898</v>
      </c>
      <c r="E22" s="24">
        <v>50.500973214455399</v>
      </c>
      <c r="F22" s="4">
        <v>110</v>
      </c>
      <c r="G22" s="4" t="s">
        <v>82</v>
      </c>
      <c r="H22" s="4">
        <v>0</v>
      </c>
      <c r="I22" s="4">
        <v>0</v>
      </c>
      <c r="J22" s="4">
        <v>0</v>
      </c>
      <c r="K22" s="4">
        <v>1</v>
      </c>
      <c r="L22" s="4">
        <v>0</v>
      </c>
      <c r="M22" s="4">
        <v>0</v>
      </c>
      <c r="N22" s="4">
        <v>0</v>
      </c>
      <c r="O22" s="4">
        <v>0</v>
      </c>
      <c r="P22" s="4">
        <v>8</v>
      </c>
      <c r="Q22" s="4">
        <v>0</v>
      </c>
      <c r="R22" s="4">
        <v>0</v>
      </c>
      <c r="S22" s="4">
        <v>3</v>
      </c>
      <c r="T22" s="4">
        <v>0</v>
      </c>
      <c r="U22" s="4">
        <v>0</v>
      </c>
      <c r="V22" s="4">
        <v>20</v>
      </c>
      <c r="W22" s="4">
        <f t="shared" si="0"/>
        <v>4</v>
      </c>
      <c r="X22" s="9" t="str">
        <f t="shared" si="1"/>
        <v>PASS</v>
      </c>
      <c r="Y22" s="9">
        <f t="shared" si="2"/>
        <v>32</v>
      </c>
      <c r="Z22" s="9" t="str">
        <f t="shared" si="3"/>
        <v>FAIL</v>
      </c>
      <c r="AA22" s="9"/>
      <c r="AB22" s="9"/>
      <c r="AC22" s="9"/>
      <c r="AD22" s="13">
        <f t="shared" si="4"/>
        <v>0</v>
      </c>
      <c r="AE22" s="9" t="str">
        <f t="shared" si="5"/>
        <v>PASS</v>
      </c>
      <c r="AF22" s="4">
        <v>0</v>
      </c>
      <c r="AG22" s="9" t="str">
        <f t="shared" si="6"/>
        <v>PASS</v>
      </c>
      <c r="AH22" s="13">
        <f t="shared" si="7"/>
        <v>0</v>
      </c>
      <c r="AI22" s="9" t="str">
        <f t="shared" si="8"/>
        <v>PASS</v>
      </c>
      <c r="AJ22" s="4">
        <v>96</v>
      </c>
      <c r="AK22" s="9" t="str">
        <f t="shared" si="9"/>
        <v>FAIL</v>
      </c>
      <c r="AL22" s="4">
        <v>0</v>
      </c>
      <c r="AM22" s="9" t="str">
        <f t="shared" si="10"/>
        <v>PASS</v>
      </c>
      <c r="AN22" s="4">
        <v>0</v>
      </c>
      <c r="AO22" s="9" t="str">
        <f t="shared" si="11"/>
        <v>PASS</v>
      </c>
      <c r="AP22" s="4">
        <v>0</v>
      </c>
      <c r="AQ22" s="4">
        <v>0</v>
      </c>
      <c r="AR22" s="4">
        <v>0</v>
      </c>
      <c r="AS22" s="4">
        <v>0</v>
      </c>
      <c r="AT22" s="4">
        <v>0</v>
      </c>
      <c r="AU22" s="4">
        <f t="shared" si="12"/>
        <v>0</v>
      </c>
      <c r="AV22" s="9" t="str">
        <f t="shared" si="13"/>
        <v>PASS</v>
      </c>
      <c r="AW22" s="9" t="str">
        <f t="shared" si="14"/>
        <v>Yes</v>
      </c>
      <c r="AX22" s="4">
        <v>40</v>
      </c>
      <c r="AY22" s="4" t="str">
        <f t="shared" si="21"/>
        <v>PASS</v>
      </c>
      <c r="AZ22" s="4">
        <v>0</v>
      </c>
      <c r="BA22" s="4">
        <v>0</v>
      </c>
      <c r="BB22" s="9" t="s">
        <v>665</v>
      </c>
      <c r="BC22" s="4" t="s">
        <v>86</v>
      </c>
      <c r="BD22" s="9" t="str">
        <f t="shared" si="15"/>
        <v>PASS</v>
      </c>
      <c r="BE22" s="9"/>
      <c r="BF22" s="9" t="s">
        <v>667</v>
      </c>
      <c r="BG22" s="4">
        <v>0</v>
      </c>
      <c r="BH22" s="9" t="str">
        <f t="shared" si="16"/>
        <v>PASS</v>
      </c>
      <c r="BI22" s="4">
        <v>0</v>
      </c>
      <c r="BJ22" s="9" t="str">
        <f t="shared" si="17"/>
        <v>PASS</v>
      </c>
      <c r="BK22" s="4">
        <v>0</v>
      </c>
      <c r="BL22" s="9" t="str">
        <f t="shared" si="18"/>
        <v>PASS</v>
      </c>
      <c r="BM22" s="9" t="s">
        <v>666</v>
      </c>
      <c r="BO22" s="4">
        <v>0</v>
      </c>
      <c r="BQ22" s="15">
        <f t="shared" si="19"/>
        <v>2</v>
      </c>
      <c r="BR22" s="9" t="str">
        <f t="shared" si="20"/>
        <v>FAIL</v>
      </c>
      <c r="BS22" s="4">
        <v>18</v>
      </c>
      <c r="BT22" s="4">
        <v>20</v>
      </c>
      <c r="BU22" s="4">
        <v>25</v>
      </c>
      <c r="BV22" s="4">
        <v>20</v>
      </c>
      <c r="BW22" s="4" t="s">
        <v>86</v>
      </c>
      <c r="BX22" s="4" t="s">
        <v>86</v>
      </c>
      <c r="BY22" s="4">
        <v>0</v>
      </c>
      <c r="BZ22" s="4" t="s">
        <v>86</v>
      </c>
      <c r="CA22" s="4">
        <v>0</v>
      </c>
      <c r="CB22" s="4" t="s">
        <v>409</v>
      </c>
      <c r="CC22" s="4">
        <v>0</v>
      </c>
      <c r="CD22" s="4">
        <v>0</v>
      </c>
      <c r="CE22" s="4">
        <v>0</v>
      </c>
      <c r="CF22" s="4">
        <v>10</v>
      </c>
      <c r="CG22" s="4">
        <v>0</v>
      </c>
      <c r="CH22" t="s">
        <v>500</v>
      </c>
    </row>
    <row r="23" spans="1:86" x14ac:dyDescent="0.35">
      <c r="A23" s="4">
        <v>42</v>
      </c>
      <c r="B23" s="4" t="s">
        <v>504</v>
      </c>
      <c r="C23" s="4">
        <v>58</v>
      </c>
      <c r="D23" s="24">
        <v>-3.93721404559717</v>
      </c>
      <c r="E23" s="24">
        <v>50.506118189108797</v>
      </c>
      <c r="F23" s="4">
        <v>125</v>
      </c>
      <c r="G23" s="4" t="s">
        <v>82</v>
      </c>
      <c r="H23" s="4">
        <v>8</v>
      </c>
      <c r="I23" s="4">
        <v>0</v>
      </c>
      <c r="J23" s="4">
        <v>10</v>
      </c>
      <c r="K23" s="4">
        <v>10</v>
      </c>
      <c r="L23" s="4">
        <v>6</v>
      </c>
      <c r="M23" s="4">
        <v>0</v>
      </c>
      <c r="N23" s="4">
        <v>0</v>
      </c>
      <c r="O23" s="4">
        <v>1</v>
      </c>
      <c r="P23" s="4">
        <v>10</v>
      </c>
      <c r="Q23" s="4">
        <v>0</v>
      </c>
      <c r="R23" s="4">
        <v>0</v>
      </c>
      <c r="S23" s="4">
        <v>0</v>
      </c>
      <c r="T23" s="4">
        <v>0</v>
      </c>
      <c r="U23" s="4">
        <v>15</v>
      </c>
      <c r="V23" s="4">
        <v>0</v>
      </c>
      <c r="W23" s="4">
        <f t="shared" si="0"/>
        <v>7</v>
      </c>
      <c r="X23" s="9" t="str">
        <f t="shared" si="1"/>
        <v>PASS</v>
      </c>
      <c r="Y23" s="9">
        <f t="shared" si="2"/>
        <v>60</v>
      </c>
      <c r="Z23" s="9" t="str">
        <f t="shared" si="3"/>
        <v>PASS</v>
      </c>
      <c r="AA23" s="9"/>
      <c r="AB23" s="9"/>
      <c r="AC23" s="9"/>
      <c r="AD23" s="13">
        <f t="shared" si="4"/>
        <v>6</v>
      </c>
      <c r="AE23" s="9" t="str">
        <f t="shared" si="5"/>
        <v>PASS</v>
      </c>
      <c r="AF23" s="4">
        <v>16</v>
      </c>
      <c r="AG23" s="9" t="str">
        <f t="shared" si="6"/>
        <v>PASS</v>
      </c>
      <c r="AH23" s="13">
        <f t="shared" si="7"/>
        <v>15</v>
      </c>
      <c r="AI23" s="9" t="str">
        <f t="shared" si="8"/>
        <v>PASS</v>
      </c>
      <c r="AJ23" s="4">
        <v>50</v>
      </c>
      <c r="AK23" s="9" t="str">
        <f t="shared" si="9"/>
        <v>PASS</v>
      </c>
      <c r="AL23" s="4">
        <v>0</v>
      </c>
      <c r="AM23" s="9" t="str">
        <f t="shared" si="10"/>
        <v>PASS</v>
      </c>
      <c r="AN23" s="4">
        <v>0</v>
      </c>
      <c r="AO23" s="9" t="str">
        <f t="shared" si="11"/>
        <v>PASS</v>
      </c>
      <c r="AP23" s="4">
        <v>2</v>
      </c>
      <c r="AQ23" s="4">
        <v>0</v>
      </c>
      <c r="AR23" s="4">
        <v>0</v>
      </c>
      <c r="AS23" s="4">
        <v>0</v>
      </c>
      <c r="AT23" s="4">
        <v>0</v>
      </c>
      <c r="AU23" s="4">
        <f t="shared" si="12"/>
        <v>2</v>
      </c>
      <c r="AV23" s="9" t="str">
        <f t="shared" si="13"/>
        <v>FAIL</v>
      </c>
      <c r="AW23" s="9" t="str">
        <f t="shared" si="14"/>
        <v>Yes</v>
      </c>
      <c r="AX23" s="4">
        <v>100</v>
      </c>
      <c r="AY23" s="4" t="str">
        <f t="shared" si="21"/>
        <v>FAIL</v>
      </c>
      <c r="AZ23" s="4">
        <v>0</v>
      </c>
      <c r="BA23" s="4">
        <v>0</v>
      </c>
      <c r="BB23" s="9" t="s">
        <v>665</v>
      </c>
      <c r="BC23" s="4" t="s">
        <v>86</v>
      </c>
      <c r="BD23" s="9" t="str">
        <f t="shared" si="15"/>
        <v>PASS</v>
      </c>
      <c r="BE23" s="9" t="s">
        <v>666</v>
      </c>
      <c r="BF23" s="9" t="str">
        <f t="shared" ref="BF23:BF28" si="22">IF(BE23=("No"),"PASS","FAIL")</f>
        <v>PASS</v>
      </c>
      <c r="BG23" s="4">
        <v>0</v>
      </c>
      <c r="BH23" s="9" t="str">
        <f t="shared" si="16"/>
        <v>PASS</v>
      </c>
      <c r="BI23" s="4">
        <v>3</v>
      </c>
      <c r="BJ23" s="9" t="str">
        <f t="shared" si="17"/>
        <v>PASS</v>
      </c>
      <c r="BK23" s="4">
        <v>1</v>
      </c>
      <c r="BL23" s="9" t="str">
        <f t="shared" si="18"/>
        <v>PASS</v>
      </c>
      <c r="BM23" s="9" t="s">
        <v>666</v>
      </c>
      <c r="BO23" s="4">
        <v>1</v>
      </c>
      <c r="BQ23" s="15">
        <f t="shared" si="19"/>
        <v>2</v>
      </c>
      <c r="BR23" s="9" t="str">
        <f t="shared" si="20"/>
        <v>FAIL</v>
      </c>
      <c r="BS23" s="4">
        <v>10</v>
      </c>
      <c r="BT23" s="4">
        <v>20</v>
      </c>
      <c r="BU23" s="4">
        <v>15</v>
      </c>
      <c r="BV23" s="4">
        <v>10</v>
      </c>
      <c r="BW23" s="4" t="s">
        <v>86</v>
      </c>
      <c r="BX23" s="4" t="s">
        <v>86</v>
      </c>
      <c r="BY23" s="4">
        <v>100</v>
      </c>
      <c r="BZ23" s="4" t="s">
        <v>86</v>
      </c>
      <c r="CA23" s="4">
        <v>0</v>
      </c>
      <c r="CB23" s="4" t="s">
        <v>229</v>
      </c>
      <c r="CC23" s="4">
        <v>0</v>
      </c>
      <c r="CD23" s="4">
        <v>0</v>
      </c>
      <c r="CE23" s="4">
        <v>2</v>
      </c>
      <c r="CF23" s="4">
        <v>0</v>
      </c>
      <c r="CG23" s="4">
        <v>0</v>
      </c>
      <c r="CH23" t="s">
        <v>506</v>
      </c>
    </row>
    <row r="24" spans="1:86" x14ac:dyDescent="0.35">
      <c r="A24" s="4">
        <v>43</v>
      </c>
      <c r="B24" s="4" t="s">
        <v>510</v>
      </c>
      <c r="C24" s="4">
        <v>58</v>
      </c>
      <c r="D24" s="24">
        <v>-3.9291614845082399</v>
      </c>
      <c r="E24" s="24">
        <v>50.507411911181102</v>
      </c>
      <c r="F24" s="4">
        <v>51</v>
      </c>
      <c r="G24" s="4" t="s">
        <v>82</v>
      </c>
      <c r="H24" s="4">
        <v>12</v>
      </c>
      <c r="I24" s="4">
        <v>0</v>
      </c>
      <c r="J24" s="4">
        <v>2</v>
      </c>
      <c r="K24" s="4">
        <v>0</v>
      </c>
      <c r="L24" s="4">
        <v>0</v>
      </c>
      <c r="M24" s="4">
        <v>0</v>
      </c>
      <c r="N24" s="4">
        <v>0</v>
      </c>
      <c r="O24" s="4">
        <v>0</v>
      </c>
      <c r="P24" s="4">
        <v>15</v>
      </c>
      <c r="Q24" s="4">
        <v>0</v>
      </c>
      <c r="R24" s="4">
        <v>0</v>
      </c>
      <c r="S24" s="4">
        <v>0</v>
      </c>
      <c r="T24" s="4">
        <v>0</v>
      </c>
      <c r="U24" s="4">
        <v>0</v>
      </c>
      <c r="V24" s="4">
        <v>2</v>
      </c>
      <c r="W24" s="4">
        <f t="shared" si="0"/>
        <v>4</v>
      </c>
      <c r="X24" s="9" t="str">
        <f t="shared" si="1"/>
        <v>PASS</v>
      </c>
      <c r="Y24" s="9">
        <f t="shared" si="2"/>
        <v>31</v>
      </c>
      <c r="Z24" s="9" t="str">
        <f t="shared" si="3"/>
        <v>FAIL</v>
      </c>
      <c r="AA24" s="9"/>
      <c r="AB24" s="9"/>
      <c r="AC24" s="9"/>
      <c r="AD24" s="13">
        <f t="shared" si="4"/>
        <v>0</v>
      </c>
      <c r="AE24" s="9" t="str">
        <f t="shared" si="5"/>
        <v>PASS</v>
      </c>
      <c r="AF24" s="4">
        <v>25</v>
      </c>
      <c r="AG24" s="9" t="str">
        <f t="shared" si="6"/>
        <v>PASS</v>
      </c>
      <c r="AH24" s="13">
        <f t="shared" si="7"/>
        <v>0</v>
      </c>
      <c r="AI24" s="9" t="str">
        <f t="shared" si="8"/>
        <v>PASS</v>
      </c>
      <c r="AJ24" s="4">
        <v>85</v>
      </c>
      <c r="AK24" s="9" t="str">
        <f t="shared" si="9"/>
        <v>FAIL</v>
      </c>
      <c r="AL24" s="4">
        <v>0</v>
      </c>
      <c r="AM24" s="9" t="str">
        <f t="shared" si="10"/>
        <v>PASS</v>
      </c>
      <c r="AN24" s="4">
        <v>0</v>
      </c>
      <c r="AO24" s="9" t="str">
        <f t="shared" si="11"/>
        <v>PASS</v>
      </c>
      <c r="AP24" s="4">
        <v>0</v>
      </c>
      <c r="AQ24" s="4">
        <v>0</v>
      </c>
      <c r="AR24" s="4">
        <v>0</v>
      </c>
      <c r="AS24" s="4">
        <v>0</v>
      </c>
      <c r="AT24" s="4">
        <v>0</v>
      </c>
      <c r="AU24" s="4">
        <f t="shared" si="12"/>
        <v>0</v>
      </c>
      <c r="AV24" s="9" t="str">
        <f t="shared" si="13"/>
        <v>PASS</v>
      </c>
      <c r="AW24" s="9" t="str">
        <f t="shared" si="14"/>
        <v>Yes</v>
      </c>
      <c r="AX24" s="4">
        <v>100</v>
      </c>
      <c r="AY24" s="4" t="str">
        <f t="shared" si="21"/>
        <v>FAIL</v>
      </c>
      <c r="AZ24" s="4">
        <v>0</v>
      </c>
      <c r="BA24" s="4">
        <v>0</v>
      </c>
      <c r="BB24" s="9" t="s">
        <v>665</v>
      </c>
      <c r="BC24" s="4" t="s">
        <v>86</v>
      </c>
      <c r="BD24" s="9" t="str">
        <f t="shared" si="15"/>
        <v>PASS</v>
      </c>
      <c r="BE24" s="9" t="s">
        <v>666</v>
      </c>
      <c r="BF24" s="9" t="str">
        <f t="shared" si="22"/>
        <v>PASS</v>
      </c>
      <c r="BG24" s="4">
        <v>0</v>
      </c>
      <c r="BH24" s="9" t="str">
        <f t="shared" si="16"/>
        <v>PASS</v>
      </c>
      <c r="BI24" s="4">
        <v>0</v>
      </c>
      <c r="BJ24" s="9" t="str">
        <f t="shared" si="17"/>
        <v>PASS</v>
      </c>
      <c r="BK24" s="4">
        <v>1</v>
      </c>
      <c r="BL24" s="9" t="str">
        <f t="shared" si="18"/>
        <v>PASS</v>
      </c>
      <c r="BM24" s="9" t="s">
        <v>666</v>
      </c>
      <c r="BO24" s="4">
        <v>1</v>
      </c>
      <c r="BQ24" s="15">
        <f t="shared" si="19"/>
        <v>3</v>
      </c>
      <c r="BR24" s="9" t="str">
        <f t="shared" si="20"/>
        <v>FAIL</v>
      </c>
      <c r="BS24" s="4">
        <v>25</v>
      </c>
      <c r="BT24" s="4">
        <v>20</v>
      </c>
      <c r="BU24" s="4">
        <v>20</v>
      </c>
      <c r="BV24" s="4">
        <v>15</v>
      </c>
      <c r="BW24" s="4" t="s">
        <v>86</v>
      </c>
      <c r="BX24" s="4" t="s">
        <v>82</v>
      </c>
      <c r="BY24" s="4">
        <v>100</v>
      </c>
      <c r="BZ24" s="4" t="s">
        <v>86</v>
      </c>
      <c r="CA24" s="4">
        <v>0</v>
      </c>
      <c r="CB24" s="4" t="s">
        <v>229</v>
      </c>
      <c r="CC24" s="4">
        <v>0</v>
      </c>
      <c r="CD24" s="4">
        <v>0</v>
      </c>
      <c r="CE24" s="4">
        <v>0</v>
      </c>
      <c r="CF24" s="4">
        <v>20</v>
      </c>
      <c r="CG24" s="4">
        <v>0</v>
      </c>
      <c r="CH24" t="s">
        <v>512</v>
      </c>
    </row>
    <row r="25" spans="1:86" x14ac:dyDescent="0.35">
      <c r="A25" s="4">
        <v>3</v>
      </c>
      <c r="B25" s="4" t="s">
        <v>513</v>
      </c>
      <c r="C25" s="4">
        <v>58</v>
      </c>
      <c r="D25" s="24">
        <v>-3.9461199846464101</v>
      </c>
      <c r="E25" s="24">
        <v>50.493393439844198</v>
      </c>
      <c r="F25" s="4">
        <v>125</v>
      </c>
      <c r="G25" s="4" t="s">
        <v>82</v>
      </c>
      <c r="H25" s="4">
        <v>2</v>
      </c>
      <c r="I25" s="4">
        <v>0</v>
      </c>
      <c r="J25" s="4">
        <v>2</v>
      </c>
      <c r="K25" s="4">
        <v>2</v>
      </c>
      <c r="L25" s="4">
        <v>0</v>
      </c>
      <c r="M25" s="4">
        <v>0</v>
      </c>
      <c r="N25" s="4">
        <v>0</v>
      </c>
      <c r="O25" s="4">
        <v>0</v>
      </c>
      <c r="P25" s="4">
        <v>1</v>
      </c>
      <c r="Q25" s="4">
        <v>0</v>
      </c>
      <c r="R25" s="4">
        <v>0</v>
      </c>
      <c r="S25" s="4">
        <v>28</v>
      </c>
      <c r="T25" s="4">
        <v>0</v>
      </c>
      <c r="U25" s="4">
        <v>8</v>
      </c>
      <c r="V25" s="4">
        <v>0</v>
      </c>
      <c r="W25" s="4">
        <f t="shared" si="0"/>
        <v>6</v>
      </c>
      <c r="X25" s="9" t="str">
        <f t="shared" si="1"/>
        <v>PASS</v>
      </c>
      <c r="Y25" s="9">
        <f t="shared" si="2"/>
        <v>43</v>
      </c>
      <c r="Z25" s="9" t="str">
        <f t="shared" si="3"/>
        <v>FAIL</v>
      </c>
      <c r="AA25" s="9"/>
      <c r="AB25" s="9"/>
      <c r="AC25" s="9"/>
      <c r="AD25" s="13">
        <f t="shared" si="4"/>
        <v>0</v>
      </c>
      <c r="AE25" s="9" t="str">
        <f t="shared" si="5"/>
        <v>PASS</v>
      </c>
      <c r="AF25" s="4">
        <v>2</v>
      </c>
      <c r="AG25" s="9" t="str">
        <f t="shared" si="6"/>
        <v>PASS</v>
      </c>
      <c r="AH25" s="13">
        <f t="shared" si="7"/>
        <v>8</v>
      </c>
      <c r="AI25" s="9" t="str">
        <f t="shared" si="8"/>
        <v>PASS</v>
      </c>
      <c r="AJ25" s="4">
        <v>45</v>
      </c>
      <c r="AK25" s="9" t="str">
        <f t="shared" si="9"/>
        <v>PASS</v>
      </c>
      <c r="AL25" s="4">
        <v>0</v>
      </c>
      <c r="AM25" s="9" t="str">
        <f t="shared" si="10"/>
        <v>PASS</v>
      </c>
      <c r="AN25" s="4">
        <v>0</v>
      </c>
      <c r="AO25" s="9" t="str">
        <f t="shared" si="11"/>
        <v>PASS</v>
      </c>
      <c r="AP25" s="4">
        <v>0</v>
      </c>
      <c r="AQ25" s="4">
        <v>0</v>
      </c>
      <c r="AR25" s="4">
        <v>0</v>
      </c>
      <c r="AS25" s="4">
        <v>0</v>
      </c>
      <c r="AT25" s="4">
        <v>0</v>
      </c>
      <c r="AU25" s="4">
        <f t="shared" si="12"/>
        <v>0</v>
      </c>
      <c r="AV25" s="9" t="str">
        <f t="shared" si="13"/>
        <v>PASS</v>
      </c>
      <c r="AW25" s="9" t="str">
        <f t="shared" si="14"/>
        <v>Yes</v>
      </c>
      <c r="AX25" s="4">
        <v>0</v>
      </c>
      <c r="AY25" s="4" t="str">
        <f t="shared" si="21"/>
        <v>PASS</v>
      </c>
      <c r="AZ25" s="4">
        <v>100</v>
      </c>
      <c r="BA25" s="4">
        <v>0</v>
      </c>
      <c r="BB25" s="9" t="str">
        <f>IF(AND(BA25&lt;66),"PASS","FAIL")</f>
        <v>PASS</v>
      </c>
      <c r="BC25" s="4" t="s">
        <v>86</v>
      </c>
      <c r="BD25" s="9" t="str">
        <f t="shared" si="15"/>
        <v>PASS</v>
      </c>
      <c r="BE25" s="9" t="s">
        <v>666</v>
      </c>
      <c r="BF25" s="9" t="str">
        <f t="shared" si="22"/>
        <v>PASS</v>
      </c>
      <c r="BG25" s="4">
        <v>0</v>
      </c>
      <c r="BH25" s="9" t="str">
        <f t="shared" si="16"/>
        <v>PASS</v>
      </c>
      <c r="BI25" s="4">
        <v>0</v>
      </c>
      <c r="BJ25" s="9" t="str">
        <f t="shared" si="17"/>
        <v>PASS</v>
      </c>
      <c r="BK25" s="4">
        <v>1</v>
      </c>
      <c r="BL25" s="9" t="str">
        <f t="shared" si="18"/>
        <v>PASS</v>
      </c>
      <c r="BM25" s="9" t="s">
        <v>669</v>
      </c>
      <c r="BO25" s="4">
        <v>1</v>
      </c>
      <c r="BQ25" s="15">
        <f t="shared" si="19"/>
        <v>1</v>
      </c>
      <c r="BR25" s="9" t="str">
        <f t="shared" si="20"/>
        <v>FAIL</v>
      </c>
      <c r="BS25" s="4">
        <v>10</v>
      </c>
      <c r="BT25" s="4">
        <v>6</v>
      </c>
      <c r="BU25" s="4">
        <v>8</v>
      </c>
      <c r="BV25" s="4">
        <v>7</v>
      </c>
      <c r="BW25" s="4" t="s">
        <v>86</v>
      </c>
      <c r="BX25" s="4" t="s">
        <v>86</v>
      </c>
      <c r="BY25" s="4">
        <v>0</v>
      </c>
      <c r="BZ25" s="4" t="s">
        <v>86</v>
      </c>
      <c r="CA25" s="4">
        <v>40</v>
      </c>
      <c r="CB25" s="4" t="s">
        <v>229</v>
      </c>
      <c r="CC25" s="4">
        <v>0</v>
      </c>
      <c r="CD25" s="4">
        <v>0</v>
      </c>
      <c r="CE25" s="4">
        <v>0</v>
      </c>
      <c r="CF25" s="4">
        <v>2</v>
      </c>
      <c r="CG25" s="4">
        <v>2</v>
      </c>
      <c r="CH25" t="s">
        <v>515</v>
      </c>
    </row>
    <row r="26" spans="1:86" x14ac:dyDescent="0.35">
      <c r="A26" s="4">
        <v>8</v>
      </c>
      <c r="B26" s="4" t="s">
        <v>516</v>
      </c>
      <c r="C26" s="4">
        <v>58</v>
      </c>
      <c r="D26" s="24">
        <v>-3.9386673643183099</v>
      </c>
      <c r="E26" s="24">
        <v>50.500430407958397</v>
      </c>
      <c r="F26" s="4">
        <v>125</v>
      </c>
      <c r="G26" s="4" t="s">
        <v>82</v>
      </c>
      <c r="H26" s="4">
        <v>0</v>
      </c>
      <c r="I26" s="4">
        <v>0</v>
      </c>
      <c r="J26" s="4">
        <v>1</v>
      </c>
      <c r="K26" s="4">
        <v>17</v>
      </c>
      <c r="L26" s="4">
        <v>0</v>
      </c>
      <c r="M26" s="4">
        <v>0</v>
      </c>
      <c r="N26" s="4">
        <v>0</v>
      </c>
      <c r="O26" s="4">
        <v>0</v>
      </c>
      <c r="P26" s="4">
        <v>0</v>
      </c>
      <c r="Q26" s="4">
        <v>0</v>
      </c>
      <c r="R26" s="4">
        <v>0</v>
      </c>
      <c r="S26" s="4">
        <v>18</v>
      </c>
      <c r="T26" s="4">
        <v>0</v>
      </c>
      <c r="U26" s="4">
        <v>0</v>
      </c>
      <c r="V26" s="4">
        <v>0</v>
      </c>
      <c r="W26" s="4">
        <f t="shared" si="0"/>
        <v>3</v>
      </c>
      <c r="X26" s="9" t="str">
        <f t="shared" si="1"/>
        <v>FAIL</v>
      </c>
      <c r="Y26" s="9">
        <f t="shared" si="2"/>
        <v>36</v>
      </c>
      <c r="Z26" s="9" t="str">
        <f t="shared" si="3"/>
        <v>FAIL</v>
      </c>
      <c r="AA26" s="9"/>
      <c r="AB26" s="9"/>
      <c r="AC26" s="9"/>
      <c r="AD26" s="13">
        <f t="shared" si="4"/>
        <v>0</v>
      </c>
      <c r="AE26" s="9" t="str">
        <f t="shared" si="5"/>
        <v>PASS</v>
      </c>
      <c r="AF26" s="4">
        <v>1</v>
      </c>
      <c r="AG26" s="9" t="str">
        <f t="shared" si="6"/>
        <v>PASS</v>
      </c>
      <c r="AH26" s="13">
        <f t="shared" si="7"/>
        <v>0</v>
      </c>
      <c r="AI26" s="9" t="str">
        <f t="shared" si="8"/>
        <v>PASS</v>
      </c>
      <c r="AJ26" s="4">
        <v>95</v>
      </c>
      <c r="AK26" s="9" t="str">
        <f t="shared" si="9"/>
        <v>FAIL</v>
      </c>
      <c r="AL26" s="4">
        <v>0</v>
      </c>
      <c r="AM26" s="9" t="str">
        <f t="shared" si="10"/>
        <v>PASS</v>
      </c>
      <c r="AN26" s="4">
        <v>0</v>
      </c>
      <c r="AO26" s="9" t="str">
        <f t="shared" si="11"/>
        <v>PASS</v>
      </c>
      <c r="AP26" s="4">
        <v>0</v>
      </c>
      <c r="AQ26" s="4">
        <v>0</v>
      </c>
      <c r="AR26" s="4">
        <v>0</v>
      </c>
      <c r="AS26" s="4">
        <v>0</v>
      </c>
      <c r="AT26" s="4">
        <v>0</v>
      </c>
      <c r="AU26" s="4">
        <f t="shared" si="12"/>
        <v>0</v>
      </c>
      <c r="AV26" s="9" t="str">
        <f t="shared" si="13"/>
        <v>PASS</v>
      </c>
      <c r="AW26" s="9" t="str">
        <f t="shared" si="14"/>
        <v>Yes</v>
      </c>
      <c r="AX26" s="4">
        <v>0</v>
      </c>
      <c r="AY26" s="4" t="str">
        <f t="shared" si="21"/>
        <v>PASS</v>
      </c>
      <c r="AZ26" s="4">
        <v>0</v>
      </c>
      <c r="BA26" s="4">
        <v>0</v>
      </c>
      <c r="BB26" s="9" t="s">
        <v>665</v>
      </c>
      <c r="BC26" s="4" t="s">
        <v>86</v>
      </c>
      <c r="BD26" s="9" t="str">
        <f t="shared" si="15"/>
        <v>PASS</v>
      </c>
      <c r="BE26" s="9" t="s">
        <v>666</v>
      </c>
      <c r="BF26" s="9" t="str">
        <f t="shared" si="22"/>
        <v>PASS</v>
      </c>
      <c r="BG26" s="4">
        <v>0</v>
      </c>
      <c r="BH26" s="9" t="str">
        <f t="shared" si="16"/>
        <v>PASS</v>
      </c>
      <c r="BI26" s="4">
        <v>0</v>
      </c>
      <c r="BJ26" s="9" t="str">
        <f t="shared" si="17"/>
        <v>PASS</v>
      </c>
      <c r="BK26" s="4">
        <v>0</v>
      </c>
      <c r="BL26" s="9" t="str">
        <f t="shared" si="18"/>
        <v>PASS</v>
      </c>
      <c r="BM26" s="9" t="s">
        <v>669</v>
      </c>
      <c r="BO26" s="4">
        <v>0</v>
      </c>
      <c r="BQ26" s="15">
        <f t="shared" si="19"/>
        <v>3</v>
      </c>
      <c r="BR26" s="9" t="str">
        <f t="shared" si="20"/>
        <v>FAIL</v>
      </c>
      <c r="BS26" s="4">
        <v>13</v>
      </c>
      <c r="BT26" s="4">
        <v>14</v>
      </c>
      <c r="BU26" s="4">
        <v>13</v>
      </c>
      <c r="BV26" s="4">
        <v>15</v>
      </c>
      <c r="BW26" s="4" t="s">
        <v>86</v>
      </c>
      <c r="BX26" s="4" t="s">
        <v>86</v>
      </c>
      <c r="BY26" s="4">
        <v>0</v>
      </c>
      <c r="BZ26" s="4" t="s">
        <v>86</v>
      </c>
      <c r="CA26" s="4">
        <v>0</v>
      </c>
      <c r="CB26" s="4" t="s">
        <v>229</v>
      </c>
      <c r="CC26" s="4">
        <v>0</v>
      </c>
      <c r="CD26" s="4">
        <v>0</v>
      </c>
      <c r="CE26" s="4">
        <v>0</v>
      </c>
      <c r="CF26" s="4">
        <v>14</v>
      </c>
      <c r="CG26" s="4">
        <v>0</v>
      </c>
      <c r="CH26" t="s">
        <v>518</v>
      </c>
    </row>
    <row r="27" spans="1:86" x14ac:dyDescent="0.35">
      <c r="A27" s="4">
        <v>2</v>
      </c>
      <c r="B27" s="4" t="s">
        <v>522</v>
      </c>
      <c r="C27" s="4">
        <v>58</v>
      </c>
      <c r="D27" s="24">
        <v>-3.9418857602833501</v>
      </c>
      <c r="E27" s="24">
        <v>50.493895550942298</v>
      </c>
      <c r="F27" s="4">
        <v>135</v>
      </c>
      <c r="G27" s="4" t="s">
        <v>82</v>
      </c>
      <c r="H27" s="4">
        <v>0</v>
      </c>
      <c r="I27" s="4">
        <v>0</v>
      </c>
      <c r="J27" s="4">
        <v>2</v>
      </c>
      <c r="K27" s="4">
        <v>0</v>
      </c>
      <c r="L27" s="4">
        <v>0</v>
      </c>
      <c r="M27" s="4">
        <v>0</v>
      </c>
      <c r="N27" s="4">
        <v>0</v>
      </c>
      <c r="O27" s="4">
        <v>0</v>
      </c>
      <c r="P27" s="4">
        <v>0</v>
      </c>
      <c r="Q27" s="4">
        <v>0</v>
      </c>
      <c r="R27" s="4">
        <v>0</v>
      </c>
      <c r="S27" s="4">
        <v>6</v>
      </c>
      <c r="T27" s="4">
        <v>0</v>
      </c>
      <c r="U27" s="4">
        <v>18</v>
      </c>
      <c r="V27" s="4">
        <v>0</v>
      </c>
      <c r="W27" s="4">
        <f t="shared" si="0"/>
        <v>3</v>
      </c>
      <c r="X27" s="9" t="str">
        <f t="shared" si="1"/>
        <v>FAIL</v>
      </c>
      <c r="Y27" s="9">
        <f t="shared" si="2"/>
        <v>26</v>
      </c>
      <c r="Z27" s="9" t="str">
        <f t="shared" si="3"/>
        <v>FAIL</v>
      </c>
      <c r="AA27" s="9"/>
      <c r="AB27" s="9"/>
      <c r="AC27" s="9"/>
      <c r="AD27" s="13">
        <f t="shared" si="4"/>
        <v>0</v>
      </c>
      <c r="AE27" s="9" t="str">
        <f t="shared" si="5"/>
        <v>PASS</v>
      </c>
      <c r="AF27" s="4">
        <v>6</v>
      </c>
      <c r="AG27" s="9" t="str">
        <f t="shared" si="6"/>
        <v>PASS</v>
      </c>
      <c r="AH27" s="13">
        <f t="shared" si="7"/>
        <v>18</v>
      </c>
      <c r="AI27" s="9" t="str">
        <f t="shared" si="8"/>
        <v>PASS</v>
      </c>
      <c r="AJ27" s="4">
        <v>34</v>
      </c>
      <c r="AK27" s="9" t="str">
        <f t="shared" si="9"/>
        <v>PASS</v>
      </c>
      <c r="AL27" s="4">
        <v>0</v>
      </c>
      <c r="AM27" s="9" t="str">
        <f t="shared" si="10"/>
        <v>PASS</v>
      </c>
      <c r="AN27" s="4">
        <v>0</v>
      </c>
      <c r="AO27" s="9" t="str">
        <f t="shared" si="11"/>
        <v>PASS</v>
      </c>
      <c r="AP27" s="4">
        <v>0</v>
      </c>
      <c r="AQ27" s="4">
        <v>0</v>
      </c>
      <c r="AR27" s="4">
        <v>0</v>
      </c>
      <c r="AS27" s="4">
        <v>0</v>
      </c>
      <c r="AT27" s="4">
        <v>0</v>
      </c>
      <c r="AU27" s="4">
        <f t="shared" si="12"/>
        <v>0</v>
      </c>
      <c r="AV27" s="9" t="str">
        <f t="shared" si="13"/>
        <v>PASS</v>
      </c>
      <c r="AW27" s="9" t="str">
        <f t="shared" si="14"/>
        <v>Yes</v>
      </c>
      <c r="AX27" s="4">
        <v>0</v>
      </c>
      <c r="AY27" s="4" t="str">
        <f t="shared" si="21"/>
        <v>PASS</v>
      </c>
      <c r="AZ27" s="4">
        <v>100</v>
      </c>
      <c r="BA27" s="4">
        <v>0</v>
      </c>
      <c r="BB27" s="9" t="str">
        <f>IF(AND(BA27&lt;66),"PASS","FAIL")</f>
        <v>PASS</v>
      </c>
      <c r="BC27" s="4" t="s">
        <v>86</v>
      </c>
      <c r="BD27" s="9" t="str">
        <f t="shared" si="15"/>
        <v>PASS</v>
      </c>
      <c r="BE27" s="9" t="s">
        <v>666</v>
      </c>
      <c r="BF27" s="9" t="str">
        <f t="shared" si="22"/>
        <v>PASS</v>
      </c>
      <c r="BG27" s="4">
        <v>0</v>
      </c>
      <c r="BH27" s="9" t="str">
        <f t="shared" si="16"/>
        <v>PASS</v>
      </c>
      <c r="BI27" s="4">
        <v>1</v>
      </c>
      <c r="BJ27" s="9" t="str">
        <f t="shared" si="17"/>
        <v>PASS</v>
      </c>
      <c r="BK27" s="4">
        <v>1</v>
      </c>
      <c r="BL27" s="9" t="str">
        <f t="shared" si="18"/>
        <v>PASS</v>
      </c>
      <c r="BM27" s="9" t="s">
        <v>669</v>
      </c>
      <c r="BO27" s="4">
        <v>1</v>
      </c>
      <c r="BQ27" s="15">
        <f t="shared" si="19"/>
        <v>2</v>
      </c>
      <c r="BR27" s="9" t="str">
        <f t="shared" si="20"/>
        <v>FAIL</v>
      </c>
      <c r="BS27" s="4">
        <v>12</v>
      </c>
      <c r="BT27" s="4">
        <v>15</v>
      </c>
      <c r="BU27" s="4">
        <v>12</v>
      </c>
      <c r="BV27" s="4">
        <v>10</v>
      </c>
      <c r="BW27" s="4" t="s">
        <v>86</v>
      </c>
      <c r="BX27" s="4" t="s">
        <v>86</v>
      </c>
      <c r="BY27" s="4">
        <v>0</v>
      </c>
      <c r="BZ27" s="4" t="s">
        <v>86</v>
      </c>
      <c r="CA27" s="4">
        <v>0</v>
      </c>
      <c r="CB27" s="4" t="s">
        <v>229</v>
      </c>
      <c r="CC27" s="4">
        <v>0</v>
      </c>
      <c r="CD27" s="4">
        <v>0</v>
      </c>
      <c r="CE27" s="4">
        <v>0</v>
      </c>
      <c r="CF27" s="4">
        <v>17</v>
      </c>
      <c r="CG27" s="4">
        <v>0</v>
      </c>
      <c r="CH27" t="s">
        <v>524</v>
      </c>
    </row>
    <row r="28" spans="1:86" x14ac:dyDescent="0.35">
      <c r="A28" s="4">
        <v>46</v>
      </c>
      <c r="B28" s="4" t="s">
        <v>528</v>
      </c>
      <c r="C28" s="4">
        <v>58</v>
      </c>
      <c r="D28" s="24">
        <v>-3.9186321711629399</v>
      </c>
      <c r="E28" s="24">
        <v>50.509196212371201</v>
      </c>
      <c r="F28" s="4">
        <v>95</v>
      </c>
      <c r="G28" s="4" t="s">
        <v>82</v>
      </c>
      <c r="H28" s="4">
        <v>1</v>
      </c>
      <c r="I28" s="4">
        <v>0</v>
      </c>
      <c r="J28" s="4">
        <v>0</v>
      </c>
      <c r="K28" s="4">
        <v>0</v>
      </c>
      <c r="L28" s="4">
        <v>0</v>
      </c>
      <c r="M28" s="4">
        <v>0</v>
      </c>
      <c r="N28" s="4">
        <v>0</v>
      </c>
      <c r="O28" s="4">
        <v>0</v>
      </c>
      <c r="P28" s="4">
        <v>40</v>
      </c>
      <c r="Q28" s="4">
        <v>0</v>
      </c>
      <c r="R28" s="4">
        <v>0</v>
      </c>
      <c r="S28" s="4">
        <v>0</v>
      </c>
      <c r="T28" s="4">
        <v>0</v>
      </c>
      <c r="U28" s="4">
        <v>0</v>
      </c>
      <c r="V28" s="4">
        <v>0</v>
      </c>
      <c r="W28" s="4">
        <f t="shared" si="0"/>
        <v>2</v>
      </c>
      <c r="X28" s="9" t="str">
        <f t="shared" si="1"/>
        <v>FAIL</v>
      </c>
      <c r="Y28" s="9">
        <f t="shared" si="2"/>
        <v>41</v>
      </c>
      <c r="Z28" s="9" t="str">
        <f t="shared" si="3"/>
        <v>FAIL</v>
      </c>
      <c r="AA28" s="9"/>
      <c r="AB28" s="9"/>
      <c r="AC28" s="9"/>
      <c r="AD28" s="13">
        <f t="shared" si="4"/>
        <v>0</v>
      </c>
      <c r="AE28" s="9" t="str">
        <f t="shared" si="5"/>
        <v>PASS</v>
      </c>
      <c r="AF28" s="4">
        <v>1</v>
      </c>
      <c r="AG28" s="9" t="str">
        <f t="shared" si="6"/>
        <v>PASS</v>
      </c>
      <c r="AH28" s="13">
        <f t="shared" si="7"/>
        <v>0</v>
      </c>
      <c r="AI28" s="9" t="str">
        <f t="shared" si="8"/>
        <v>PASS</v>
      </c>
      <c r="AJ28" s="4">
        <v>100</v>
      </c>
      <c r="AK28" s="9" t="str">
        <f t="shared" si="9"/>
        <v>FAIL</v>
      </c>
      <c r="AL28" s="4">
        <v>0</v>
      </c>
      <c r="AM28" s="9" t="str">
        <f t="shared" si="10"/>
        <v>PASS</v>
      </c>
      <c r="AN28" s="4">
        <v>0</v>
      </c>
      <c r="AO28" s="9" t="str">
        <f t="shared" si="11"/>
        <v>PASS</v>
      </c>
      <c r="AP28" s="4">
        <v>0</v>
      </c>
      <c r="AQ28" s="4">
        <v>0</v>
      </c>
      <c r="AR28" s="4">
        <v>0</v>
      </c>
      <c r="AS28" s="4">
        <v>0</v>
      </c>
      <c r="AT28" s="4">
        <v>0</v>
      </c>
      <c r="AU28" s="4">
        <f t="shared" si="12"/>
        <v>0</v>
      </c>
      <c r="AV28" s="9" t="str">
        <f t="shared" si="13"/>
        <v>PASS</v>
      </c>
      <c r="AW28" s="9" t="str">
        <f t="shared" si="14"/>
        <v>Yes</v>
      </c>
      <c r="AX28" s="4">
        <v>0</v>
      </c>
      <c r="AY28" s="4" t="str">
        <f t="shared" si="21"/>
        <v>PASS</v>
      </c>
      <c r="AZ28" s="4">
        <v>1</v>
      </c>
      <c r="BA28" s="4">
        <v>0</v>
      </c>
      <c r="BB28" s="9" t="s">
        <v>665</v>
      </c>
      <c r="BC28" s="4" t="s">
        <v>86</v>
      </c>
      <c r="BD28" s="9" t="str">
        <f t="shared" si="15"/>
        <v>PASS</v>
      </c>
      <c r="BE28" s="9" t="s">
        <v>666</v>
      </c>
      <c r="BF28" s="9" t="str">
        <f t="shared" si="22"/>
        <v>PASS</v>
      </c>
      <c r="BG28" s="4">
        <v>0</v>
      </c>
      <c r="BH28" s="9" t="str">
        <f t="shared" si="16"/>
        <v>PASS</v>
      </c>
      <c r="BI28" s="4">
        <v>0</v>
      </c>
      <c r="BJ28" s="9" t="str">
        <f t="shared" si="17"/>
        <v>PASS</v>
      </c>
      <c r="BK28" s="4">
        <v>0</v>
      </c>
      <c r="BL28" s="9" t="str">
        <f t="shared" si="18"/>
        <v>PASS</v>
      </c>
      <c r="BM28" s="9" t="s">
        <v>666</v>
      </c>
      <c r="BO28" s="4">
        <v>0</v>
      </c>
      <c r="BQ28" s="15">
        <f t="shared" si="19"/>
        <v>3</v>
      </c>
      <c r="BR28" s="9" t="str">
        <f t="shared" si="20"/>
        <v>FAIL</v>
      </c>
      <c r="BS28" s="4">
        <v>20</v>
      </c>
      <c r="BT28" s="4">
        <v>25</v>
      </c>
      <c r="BU28" s="4">
        <v>20</v>
      </c>
      <c r="BV28" s="4">
        <v>20</v>
      </c>
      <c r="BW28" s="4" t="s">
        <v>86</v>
      </c>
      <c r="BX28" s="4" t="s">
        <v>86</v>
      </c>
      <c r="BY28" s="4">
        <v>100</v>
      </c>
      <c r="BZ28" s="4" t="s">
        <v>86</v>
      </c>
      <c r="CA28" s="4">
        <v>0</v>
      </c>
      <c r="CB28" s="4" t="s">
        <v>229</v>
      </c>
      <c r="CC28" s="4">
        <v>0</v>
      </c>
      <c r="CD28" s="4">
        <v>0</v>
      </c>
      <c r="CE28" s="4">
        <v>0</v>
      </c>
      <c r="CF28" s="4">
        <v>0</v>
      </c>
      <c r="CG28" s="4">
        <v>0</v>
      </c>
      <c r="CH28" t="s">
        <v>530</v>
      </c>
    </row>
    <row r="29" spans="1:86" x14ac:dyDescent="0.35">
      <c r="A29" s="4">
        <v>11</v>
      </c>
      <c r="B29" s="4" t="s">
        <v>555</v>
      </c>
      <c r="C29" s="4">
        <v>58</v>
      </c>
      <c r="D29" s="24">
        <v>-3.91216190620875</v>
      </c>
      <c r="E29" s="24">
        <v>50.496500585697099</v>
      </c>
      <c r="F29" s="4">
        <v>130</v>
      </c>
      <c r="G29" s="4" t="s">
        <v>82</v>
      </c>
      <c r="H29" s="4">
        <v>0</v>
      </c>
      <c r="I29" s="4">
        <v>0</v>
      </c>
      <c r="J29" s="4">
        <v>0</v>
      </c>
      <c r="K29" s="4">
        <v>10</v>
      </c>
      <c r="L29" s="4">
        <v>0</v>
      </c>
      <c r="M29" s="4">
        <v>0</v>
      </c>
      <c r="N29" s="4">
        <v>0</v>
      </c>
      <c r="O29" s="4">
        <v>0</v>
      </c>
      <c r="P29" s="4">
        <v>0</v>
      </c>
      <c r="Q29" s="4">
        <v>0</v>
      </c>
      <c r="R29" s="4">
        <v>0</v>
      </c>
      <c r="S29" s="4">
        <v>20</v>
      </c>
      <c r="T29" s="4">
        <v>0</v>
      </c>
      <c r="U29" s="4">
        <v>0</v>
      </c>
      <c r="V29" s="4">
        <v>0</v>
      </c>
      <c r="W29" s="4">
        <f t="shared" si="0"/>
        <v>2</v>
      </c>
      <c r="X29" s="9" t="str">
        <f t="shared" si="1"/>
        <v>FAIL</v>
      </c>
      <c r="Y29" s="9">
        <f t="shared" si="2"/>
        <v>30</v>
      </c>
      <c r="Z29" s="9" t="str">
        <f t="shared" si="3"/>
        <v>FAIL</v>
      </c>
      <c r="AA29" s="9"/>
      <c r="AB29" s="9"/>
      <c r="AC29" s="9"/>
      <c r="AD29" s="13">
        <f t="shared" si="4"/>
        <v>0</v>
      </c>
      <c r="AE29" s="9" t="str">
        <f t="shared" si="5"/>
        <v>PASS</v>
      </c>
      <c r="AF29" s="4">
        <v>0</v>
      </c>
      <c r="AG29" s="9" t="str">
        <f t="shared" si="6"/>
        <v>PASS</v>
      </c>
      <c r="AH29" s="13">
        <f t="shared" si="7"/>
        <v>0</v>
      </c>
      <c r="AI29" s="9" t="str">
        <f t="shared" si="8"/>
        <v>PASS</v>
      </c>
      <c r="AJ29" s="4">
        <v>15</v>
      </c>
      <c r="AK29" s="9" t="str">
        <f t="shared" si="9"/>
        <v>PASS</v>
      </c>
      <c r="AL29" s="4">
        <v>0</v>
      </c>
      <c r="AM29" s="9" t="str">
        <f t="shared" si="10"/>
        <v>PASS</v>
      </c>
      <c r="AN29" s="4">
        <v>0</v>
      </c>
      <c r="AO29" s="9" t="str">
        <f t="shared" si="11"/>
        <v>PASS</v>
      </c>
      <c r="AP29" s="4">
        <v>0</v>
      </c>
      <c r="AQ29" s="4">
        <v>0</v>
      </c>
      <c r="AR29" s="4">
        <v>0</v>
      </c>
      <c r="AS29" s="4">
        <v>0</v>
      </c>
      <c r="AT29" s="4">
        <v>0</v>
      </c>
      <c r="AU29" s="4">
        <f t="shared" si="12"/>
        <v>0</v>
      </c>
      <c r="AV29" s="9" t="str">
        <f t="shared" si="13"/>
        <v>PASS</v>
      </c>
      <c r="AW29" s="9" t="str">
        <f t="shared" si="14"/>
        <v>No</v>
      </c>
      <c r="AX29" s="4">
        <v>0</v>
      </c>
      <c r="AY29" s="4" t="s">
        <v>668</v>
      </c>
      <c r="AZ29" s="4">
        <v>0</v>
      </c>
      <c r="BA29" s="4">
        <v>0</v>
      </c>
      <c r="BB29" s="9" t="s">
        <v>665</v>
      </c>
      <c r="BC29" s="4" t="s">
        <v>86</v>
      </c>
      <c r="BD29" s="9" t="str">
        <f t="shared" si="15"/>
        <v>PASS</v>
      </c>
      <c r="BE29" s="9"/>
      <c r="BF29" s="9" t="s">
        <v>667</v>
      </c>
      <c r="BG29" s="4">
        <v>0</v>
      </c>
      <c r="BH29" s="9" t="str">
        <f t="shared" si="16"/>
        <v>PASS</v>
      </c>
      <c r="BI29" s="4">
        <v>0</v>
      </c>
      <c r="BJ29" s="9" t="str">
        <f t="shared" si="17"/>
        <v>PASS</v>
      </c>
      <c r="BK29" s="4">
        <v>0</v>
      </c>
      <c r="BL29" s="9" t="str">
        <f t="shared" si="18"/>
        <v>PASS</v>
      </c>
      <c r="BO29" s="4">
        <v>0</v>
      </c>
      <c r="BQ29" s="15">
        <f t="shared" si="19"/>
        <v>2</v>
      </c>
      <c r="BR29" s="9" t="str">
        <f t="shared" si="20"/>
        <v>FAIL</v>
      </c>
      <c r="BS29" s="4">
        <v>20</v>
      </c>
      <c r="BT29" s="4">
        <v>20</v>
      </c>
      <c r="BU29" s="4">
        <v>20</v>
      </c>
      <c r="BV29" s="4">
        <v>20</v>
      </c>
      <c r="BW29" s="4" t="s">
        <v>86</v>
      </c>
      <c r="BX29" s="4" t="s">
        <v>86</v>
      </c>
      <c r="BY29" s="4">
        <v>0</v>
      </c>
      <c r="BZ29" s="4" t="s">
        <v>86</v>
      </c>
      <c r="CA29" s="4">
        <v>0</v>
      </c>
      <c r="CB29" s="4" t="s">
        <v>229</v>
      </c>
      <c r="CC29" s="4">
        <v>0</v>
      </c>
      <c r="CD29" s="4">
        <v>0</v>
      </c>
      <c r="CE29" s="4">
        <v>0</v>
      </c>
      <c r="CF29" s="4">
        <v>10</v>
      </c>
      <c r="CG29" s="4">
        <v>0</v>
      </c>
      <c r="CH29" t="s">
        <v>557</v>
      </c>
    </row>
    <row r="30" spans="1:86" x14ac:dyDescent="0.35">
      <c r="A30" s="4">
        <v>10</v>
      </c>
      <c r="B30" s="4" t="s">
        <v>570</v>
      </c>
      <c r="C30" s="4">
        <v>58</v>
      </c>
      <c r="D30" s="24">
        <v>-3.9059074372470399</v>
      </c>
      <c r="E30" s="24">
        <v>50.48827624866</v>
      </c>
      <c r="F30" s="4">
        <v>40</v>
      </c>
      <c r="G30" s="4" t="s">
        <v>82</v>
      </c>
      <c r="H30" s="4">
        <v>0</v>
      </c>
      <c r="I30" s="4">
        <v>0</v>
      </c>
      <c r="J30" s="4">
        <v>1</v>
      </c>
      <c r="K30" s="4">
        <v>0</v>
      </c>
      <c r="L30" s="4">
        <v>0</v>
      </c>
      <c r="M30" s="4">
        <v>0</v>
      </c>
      <c r="N30" s="4">
        <v>0</v>
      </c>
      <c r="O30" s="4">
        <v>0</v>
      </c>
      <c r="P30" s="4">
        <v>15</v>
      </c>
      <c r="Q30" s="4">
        <v>0</v>
      </c>
      <c r="R30" s="4">
        <v>0</v>
      </c>
      <c r="S30" s="4">
        <v>0</v>
      </c>
      <c r="T30" s="4">
        <v>0</v>
      </c>
      <c r="U30" s="4">
        <v>0</v>
      </c>
      <c r="V30" s="4">
        <v>0</v>
      </c>
      <c r="W30" s="4">
        <f t="shared" si="0"/>
        <v>2</v>
      </c>
      <c r="X30" s="9" t="str">
        <f t="shared" si="1"/>
        <v>FAIL</v>
      </c>
      <c r="Y30" s="9">
        <f t="shared" si="2"/>
        <v>16</v>
      </c>
      <c r="Z30" s="9" t="str">
        <f t="shared" si="3"/>
        <v>FAIL</v>
      </c>
      <c r="AA30" s="9"/>
      <c r="AB30" s="9"/>
      <c r="AC30" s="9"/>
      <c r="AD30" s="13">
        <f t="shared" si="4"/>
        <v>0</v>
      </c>
      <c r="AE30" s="9" t="str">
        <f t="shared" si="5"/>
        <v>PASS</v>
      </c>
      <c r="AF30" s="4">
        <v>1</v>
      </c>
      <c r="AG30" s="9" t="str">
        <f t="shared" si="6"/>
        <v>PASS</v>
      </c>
      <c r="AH30" s="13">
        <f t="shared" si="7"/>
        <v>0</v>
      </c>
      <c r="AI30" s="9" t="str">
        <f t="shared" si="8"/>
        <v>PASS</v>
      </c>
      <c r="AJ30" s="4">
        <v>100</v>
      </c>
      <c r="AK30" s="9" t="str">
        <f t="shared" si="9"/>
        <v>FAIL</v>
      </c>
      <c r="AL30" s="4">
        <v>0</v>
      </c>
      <c r="AM30" s="9" t="str">
        <f t="shared" si="10"/>
        <v>PASS</v>
      </c>
      <c r="AN30" s="4">
        <v>2</v>
      </c>
      <c r="AO30" s="9" t="str">
        <f t="shared" si="11"/>
        <v>PASS</v>
      </c>
      <c r="AP30" s="4">
        <v>0</v>
      </c>
      <c r="AQ30" s="4">
        <v>0</v>
      </c>
      <c r="AR30" s="4">
        <v>0</v>
      </c>
      <c r="AS30" s="4">
        <v>0</v>
      </c>
      <c r="AT30" s="4">
        <v>0</v>
      </c>
      <c r="AU30" s="4">
        <f t="shared" si="12"/>
        <v>0</v>
      </c>
      <c r="AV30" s="9" t="str">
        <f t="shared" si="13"/>
        <v>PASS</v>
      </c>
      <c r="AW30" s="9" t="str">
        <f t="shared" si="14"/>
        <v>Yes</v>
      </c>
      <c r="AX30" s="4">
        <v>0</v>
      </c>
      <c r="AY30" s="4" t="str">
        <f>IF(AND(AX30&lt;50),"PASS","FAIL")</f>
        <v>PASS</v>
      </c>
      <c r="AZ30" s="4">
        <v>0</v>
      </c>
      <c r="BA30" s="4">
        <v>0</v>
      </c>
      <c r="BB30" s="9" t="s">
        <v>665</v>
      </c>
      <c r="BC30" s="4" t="s">
        <v>86</v>
      </c>
      <c r="BD30" s="9" t="str">
        <f t="shared" si="15"/>
        <v>PASS</v>
      </c>
      <c r="BE30" s="9"/>
      <c r="BF30" s="9" t="s">
        <v>667</v>
      </c>
      <c r="BG30" s="4">
        <v>0</v>
      </c>
      <c r="BH30" s="9" t="str">
        <f t="shared" si="16"/>
        <v>PASS</v>
      </c>
      <c r="BI30" s="4">
        <v>0</v>
      </c>
      <c r="BJ30" s="9" t="str">
        <f t="shared" si="17"/>
        <v>PASS</v>
      </c>
      <c r="BK30" s="4">
        <v>0</v>
      </c>
      <c r="BL30" s="9" t="str">
        <f t="shared" si="18"/>
        <v>PASS</v>
      </c>
      <c r="BO30" s="4">
        <v>0</v>
      </c>
      <c r="BQ30" s="15">
        <f t="shared" si="19"/>
        <v>3</v>
      </c>
      <c r="BR30" s="9" t="str">
        <f t="shared" si="20"/>
        <v>FAIL</v>
      </c>
      <c r="BS30" s="4">
        <v>20</v>
      </c>
      <c r="BT30" s="4">
        <v>20</v>
      </c>
      <c r="BU30" s="4">
        <v>20</v>
      </c>
      <c r="BV30" s="4">
        <v>20</v>
      </c>
      <c r="BW30" s="4" t="s">
        <v>86</v>
      </c>
      <c r="BX30" s="4" t="s">
        <v>86</v>
      </c>
      <c r="BY30" s="4">
        <v>0</v>
      </c>
      <c r="BZ30" s="4" t="s">
        <v>86</v>
      </c>
      <c r="CA30" s="4">
        <v>0</v>
      </c>
      <c r="CB30" s="4" t="s">
        <v>229</v>
      </c>
      <c r="CC30" s="4">
        <v>0</v>
      </c>
      <c r="CD30" s="4">
        <v>0</v>
      </c>
      <c r="CE30" s="4">
        <v>0</v>
      </c>
      <c r="CF30" s="4">
        <v>5</v>
      </c>
      <c r="CG30" s="4">
        <v>0</v>
      </c>
      <c r="CH30" t="s">
        <v>572</v>
      </c>
    </row>
    <row r="31" spans="1:86" x14ac:dyDescent="0.35">
      <c r="A31" s="4">
        <v>32</v>
      </c>
      <c r="B31" s="4" t="s">
        <v>428</v>
      </c>
      <c r="C31" s="4">
        <v>59</v>
      </c>
      <c r="D31" s="24">
        <v>-3.8939274677870901</v>
      </c>
      <c r="E31" s="24">
        <v>50.499992923580201</v>
      </c>
      <c r="F31" s="4">
        <v>50</v>
      </c>
      <c r="G31" s="4" t="s">
        <v>82</v>
      </c>
      <c r="H31" s="4">
        <v>45</v>
      </c>
      <c r="I31" s="4">
        <v>0</v>
      </c>
      <c r="J31" s="4">
        <v>1</v>
      </c>
      <c r="K31" s="4">
        <v>0</v>
      </c>
      <c r="L31" s="4">
        <v>0</v>
      </c>
      <c r="M31" s="4">
        <v>0</v>
      </c>
      <c r="N31" s="4">
        <v>0</v>
      </c>
      <c r="O31" s="4">
        <v>0</v>
      </c>
      <c r="P31" s="4">
        <v>8</v>
      </c>
      <c r="Q31" s="4">
        <v>0</v>
      </c>
      <c r="R31" s="4">
        <v>0</v>
      </c>
      <c r="S31" s="4">
        <v>5</v>
      </c>
      <c r="T31" s="4">
        <v>0</v>
      </c>
      <c r="U31" s="4">
        <v>0</v>
      </c>
      <c r="V31" s="4">
        <v>2</v>
      </c>
      <c r="W31" s="4">
        <f t="shared" si="0"/>
        <v>5</v>
      </c>
      <c r="X31" s="9" t="str">
        <f t="shared" si="1"/>
        <v>PASS</v>
      </c>
      <c r="Y31" s="9">
        <f t="shared" si="2"/>
        <v>61</v>
      </c>
      <c r="Z31" s="9" t="str">
        <f t="shared" si="3"/>
        <v>PASS</v>
      </c>
      <c r="AA31" s="9"/>
      <c r="AB31" s="9"/>
      <c r="AC31" s="9"/>
      <c r="AD31" s="13">
        <f t="shared" si="4"/>
        <v>0</v>
      </c>
      <c r="AE31" s="9" t="str">
        <f t="shared" si="5"/>
        <v>PASS</v>
      </c>
      <c r="AF31" s="4">
        <v>46</v>
      </c>
      <c r="AG31" s="9" t="str">
        <f t="shared" si="6"/>
        <v>PASS</v>
      </c>
      <c r="AH31" s="13">
        <f t="shared" si="7"/>
        <v>0</v>
      </c>
      <c r="AI31" s="9" t="str">
        <f t="shared" si="8"/>
        <v>PASS</v>
      </c>
      <c r="AJ31" s="4">
        <v>85</v>
      </c>
      <c r="AK31" s="9" t="str">
        <f t="shared" si="9"/>
        <v>FAIL</v>
      </c>
      <c r="AL31" s="4">
        <v>0</v>
      </c>
      <c r="AM31" s="9" t="str">
        <f t="shared" si="10"/>
        <v>PASS</v>
      </c>
      <c r="AN31" s="4">
        <v>0</v>
      </c>
      <c r="AO31" s="9" t="str">
        <f t="shared" si="11"/>
        <v>PASS</v>
      </c>
      <c r="AP31" s="4">
        <v>0</v>
      </c>
      <c r="AQ31" s="4">
        <v>0</v>
      </c>
      <c r="AR31" s="4">
        <v>0</v>
      </c>
      <c r="AS31" s="4">
        <v>0</v>
      </c>
      <c r="AT31" s="4">
        <v>0</v>
      </c>
      <c r="AU31" s="4">
        <f t="shared" si="12"/>
        <v>0</v>
      </c>
      <c r="AV31" s="9" t="str">
        <f t="shared" si="13"/>
        <v>PASS</v>
      </c>
      <c r="AW31" s="9" t="str">
        <f t="shared" si="14"/>
        <v>Yes</v>
      </c>
      <c r="AX31" s="4">
        <v>20</v>
      </c>
      <c r="AY31" s="4" t="str">
        <f>IF(AND(AX31&lt;50),"PASS","FAIL")</f>
        <v>PASS</v>
      </c>
      <c r="AZ31" s="4">
        <v>0</v>
      </c>
      <c r="BA31" s="4">
        <v>0</v>
      </c>
      <c r="BB31" s="9" t="s">
        <v>665</v>
      </c>
      <c r="BC31" s="4" t="s">
        <v>86</v>
      </c>
      <c r="BD31" s="9" t="str">
        <f t="shared" si="15"/>
        <v>PASS</v>
      </c>
      <c r="BE31" s="9" t="s">
        <v>666</v>
      </c>
      <c r="BF31" s="9" t="str">
        <f>IF(BE31=("No"),"PASS","FAIL")</f>
        <v>PASS</v>
      </c>
      <c r="BG31" s="4">
        <v>0</v>
      </c>
      <c r="BH31" s="9" t="str">
        <f t="shared" si="16"/>
        <v>PASS</v>
      </c>
      <c r="BI31" s="4">
        <v>0</v>
      </c>
      <c r="BJ31" s="9" t="str">
        <f t="shared" si="17"/>
        <v>PASS</v>
      </c>
      <c r="BK31" s="4">
        <v>0</v>
      </c>
      <c r="BL31" s="9" t="str">
        <f t="shared" si="18"/>
        <v>PASS</v>
      </c>
      <c r="BM31" s="9" t="s">
        <v>666</v>
      </c>
      <c r="BO31" s="4">
        <v>0</v>
      </c>
      <c r="BQ31" s="15">
        <f t="shared" si="19"/>
        <v>1</v>
      </c>
      <c r="BR31" s="9" t="str">
        <f t="shared" si="20"/>
        <v>FAIL</v>
      </c>
      <c r="BS31" s="4">
        <v>25</v>
      </c>
      <c r="BT31" s="4">
        <v>28</v>
      </c>
      <c r="BU31" s="4">
        <v>22</v>
      </c>
      <c r="BV31" s="4">
        <v>25</v>
      </c>
      <c r="BW31" s="4" t="s">
        <v>86</v>
      </c>
      <c r="BX31" s="4" t="s">
        <v>86</v>
      </c>
      <c r="BY31" s="4">
        <v>20</v>
      </c>
      <c r="BZ31" s="4" t="s">
        <v>86</v>
      </c>
      <c r="CA31" s="4">
        <v>80</v>
      </c>
      <c r="CB31" s="4" t="s">
        <v>409</v>
      </c>
      <c r="CC31" s="4">
        <v>0</v>
      </c>
      <c r="CD31" s="4">
        <v>0</v>
      </c>
      <c r="CE31" s="4">
        <v>0</v>
      </c>
      <c r="CF31" s="4">
        <v>0</v>
      </c>
      <c r="CG31" s="4">
        <v>0</v>
      </c>
      <c r="CH31" t="s">
        <v>430</v>
      </c>
    </row>
    <row r="32" spans="1:86" x14ac:dyDescent="0.35">
      <c r="A32" s="4">
        <v>53</v>
      </c>
      <c r="B32" s="4" t="s">
        <v>431</v>
      </c>
      <c r="C32" s="4">
        <v>59</v>
      </c>
      <c r="D32" s="24">
        <v>-3.9054797268823802</v>
      </c>
      <c r="E32" s="24">
        <v>50.517418586661002</v>
      </c>
      <c r="F32" s="4">
        <v>60</v>
      </c>
      <c r="G32" s="4" t="s">
        <v>82</v>
      </c>
      <c r="H32" s="4">
        <v>0</v>
      </c>
      <c r="I32" s="4">
        <v>0</v>
      </c>
      <c r="J32" s="4">
        <v>8</v>
      </c>
      <c r="K32" s="4">
        <v>1</v>
      </c>
      <c r="L32" s="4">
        <v>0</v>
      </c>
      <c r="M32" s="4">
        <v>0</v>
      </c>
      <c r="N32" s="4">
        <v>0</v>
      </c>
      <c r="O32" s="4">
        <v>0</v>
      </c>
      <c r="P32" s="4">
        <v>80</v>
      </c>
      <c r="Q32" s="4">
        <v>0</v>
      </c>
      <c r="R32" s="4">
        <v>0</v>
      </c>
      <c r="S32" s="4">
        <v>0</v>
      </c>
      <c r="T32" s="4">
        <v>0</v>
      </c>
      <c r="U32" s="4">
        <v>0</v>
      </c>
      <c r="V32" s="4">
        <v>0</v>
      </c>
      <c r="W32" s="4">
        <f t="shared" si="0"/>
        <v>3</v>
      </c>
      <c r="X32" s="9" t="str">
        <f t="shared" si="1"/>
        <v>FAIL</v>
      </c>
      <c r="Y32" s="9">
        <f t="shared" si="2"/>
        <v>89</v>
      </c>
      <c r="Z32" s="9" t="str">
        <f t="shared" si="3"/>
        <v>PASS</v>
      </c>
      <c r="AA32" s="9"/>
      <c r="AB32" s="9"/>
      <c r="AC32" s="9"/>
      <c r="AD32" s="13">
        <f t="shared" si="4"/>
        <v>0</v>
      </c>
      <c r="AE32" s="9" t="str">
        <f t="shared" si="5"/>
        <v>PASS</v>
      </c>
      <c r="AF32" s="4">
        <v>0</v>
      </c>
      <c r="AG32" s="9" t="str">
        <f t="shared" si="6"/>
        <v>PASS</v>
      </c>
      <c r="AH32" s="13">
        <f t="shared" si="7"/>
        <v>0</v>
      </c>
      <c r="AI32" s="9" t="str">
        <f t="shared" si="8"/>
        <v>PASS</v>
      </c>
      <c r="AJ32" s="4">
        <v>98</v>
      </c>
      <c r="AK32" s="9" t="str">
        <f t="shared" si="9"/>
        <v>FAIL</v>
      </c>
      <c r="AL32" s="4">
        <v>0</v>
      </c>
      <c r="AM32" s="9" t="str">
        <f t="shared" si="10"/>
        <v>PASS</v>
      </c>
      <c r="AN32" s="4">
        <v>0</v>
      </c>
      <c r="AO32" s="9" t="str">
        <f t="shared" si="11"/>
        <v>PASS</v>
      </c>
      <c r="AP32" s="4">
        <v>0</v>
      </c>
      <c r="AQ32" s="4">
        <v>0</v>
      </c>
      <c r="AR32" s="4">
        <v>0</v>
      </c>
      <c r="AS32" s="4">
        <v>0</v>
      </c>
      <c r="AT32" s="4">
        <v>0</v>
      </c>
      <c r="AU32" s="4">
        <f t="shared" si="12"/>
        <v>0</v>
      </c>
      <c r="AV32" s="9" t="str">
        <f t="shared" si="13"/>
        <v>PASS</v>
      </c>
      <c r="AW32" s="9" t="str">
        <f t="shared" si="14"/>
        <v>Yes</v>
      </c>
      <c r="AX32" s="4">
        <v>0</v>
      </c>
      <c r="AY32" s="4" t="str">
        <f>IF(AND(AX32&lt;50),"PASS","FAIL")</f>
        <v>PASS</v>
      </c>
      <c r="AZ32" s="4">
        <v>0</v>
      </c>
      <c r="BA32" s="4">
        <v>0</v>
      </c>
      <c r="BB32" s="9" t="s">
        <v>665</v>
      </c>
      <c r="BC32" s="4" t="s">
        <v>86</v>
      </c>
      <c r="BD32" s="9" t="str">
        <f t="shared" si="15"/>
        <v>PASS</v>
      </c>
      <c r="BE32" s="9" t="s">
        <v>666</v>
      </c>
      <c r="BF32" s="9" t="str">
        <f>IF(BE32=("No"),"PASS","FAIL")</f>
        <v>PASS</v>
      </c>
      <c r="BG32" s="4">
        <v>0</v>
      </c>
      <c r="BH32" s="9" t="str">
        <f t="shared" si="16"/>
        <v>PASS</v>
      </c>
      <c r="BI32" s="4">
        <v>0</v>
      </c>
      <c r="BJ32" s="9" t="str">
        <f t="shared" si="17"/>
        <v>PASS</v>
      </c>
      <c r="BK32" s="4">
        <v>0</v>
      </c>
      <c r="BL32" s="9" t="str">
        <f t="shared" si="18"/>
        <v>PASS</v>
      </c>
      <c r="BM32" s="9" t="s">
        <v>666</v>
      </c>
      <c r="BO32" s="4">
        <v>0</v>
      </c>
      <c r="BQ32" s="15">
        <f t="shared" si="19"/>
        <v>2</v>
      </c>
      <c r="BR32" s="9" t="str">
        <f t="shared" si="20"/>
        <v>FAIL</v>
      </c>
      <c r="BS32" s="4">
        <v>8</v>
      </c>
      <c r="BT32" s="4">
        <v>25</v>
      </c>
      <c r="BU32" s="4">
        <v>30</v>
      </c>
      <c r="BV32" s="4">
        <v>28</v>
      </c>
      <c r="BW32" s="4" t="s">
        <v>86</v>
      </c>
      <c r="BX32" s="4" t="s">
        <v>86</v>
      </c>
      <c r="BY32" s="4">
        <v>0</v>
      </c>
      <c r="BZ32" s="4" t="s">
        <v>86</v>
      </c>
      <c r="CA32" s="4">
        <v>0</v>
      </c>
      <c r="CB32" s="4" t="s">
        <v>409</v>
      </c>
      <c r="CC32" s="4">
        <v>0</v>
      </c>
      <c r="CD32" s="4">
        <v>0</v>
      </c>
      <c r="CE32" s="4">
        <v>2</v>
      </c>
      <c r="CF32" s="4">
        <v>0</v>
      </c>
      <c r="CG32" s="4">
        <v>0</v>
      </c>
      <c r="CH32" t="s">
        <v>433</v>
      </c>
    </row>
    <row r="33" spans="1:86" x14ac:dyDescent="0.35">
      <c r="A33" s="4">
        <v>54</v>
      </c>
      <c r="B33" s="4" t="s">
        <v>437</v>
      </c>
      <c r="C33" s="4">
        <v>59</v>
      </c>
      <c r="D33" s="24">
        <v>-3.90309922371882</v>
      </c>
      <c r="E33" s="24">
        <v>50.518287951399699</v>
      </c>
      <c r="F33" s="4">
        <v>30</v>
      </c>
      <c r="G33" s="4" t="s">
        <v>82</v>
      </c>
      <c r="H33" s="4">
        <v>0</v>
      </c>
      <c r="I33" s="4">
        <v>0</v>
      </c>
      <c r="J33" s="4">
        <v>6</v>
      </c>
      <c r="K33" s="4">
        <v>0</v>
      </c>
      <c r="L33" s="4">
        <v>0</v>
      </c>
      <c r="M33" s="4">
        <v>0</v>
      </c>
      <c r="N33" s="4">
        <v>0</v>
      </c>
      <c r="O33" s="4">
        <v>0</v>
      </c>
      <c r="P33" s="4">
        <v>10</v>
      </c>
      <c r="Q33" s="4">
        <v>0</v>
      </c>
      <c r="R33" s="4">
        <v>0</v>
      </c>
      <c r="S33" s="4">
        <v>0</v>
      </c>
      <c r="T33" s="4">
        <v>0</v>
      </c>
      <c r="U33" s="4">
        <v>0</v>
      </c>
      <c r="V33" s="4">
        <v>15</v>
      </c>
      <c r="W33" s="4">
        <f t="shared" si="0"/>
        <v>3</v>
      </c>
      <c r="X33" s="9" t="str">
        <f t="shared" si="1"/>
        <v>FAIL</v>
      </c>
      <c r="Y33" s="9">
        <f t="shared" si="2"/>
        <v>31</v>
      </c>
      <c r="Z33" s="9" t="str">
        <f t="shared" si="3"/>
        <v>FAIL</v>
      </c>
      <c r="AA33" s="9"/>
      <c r="AB33" s="9"/>
      <c r="AC33" s="9"/>
      <c r="AD33" s="13">
        <f t="shared" si="4"/>
        <v>0</v>
      </c>
      <c r="AE33" s="9" t="str">
        <f t="shared" si="5"/>
        <v>PASS</v>
      </c>
      <c r="AF33" s="4">
        <v>6</v>
      </c>
      <c r="AG33" s="9" t="str">
        <f t="shared" si="6"/>
        <v>PASS</v>
      </c>
      <c r="AH33" s="13">
        <f t="shared" si="7"/>
        <v>0</v>
      </c>
      <c r="AI33" s="9" t="str">
        <f t="shared" si="8"/>
        <v>PASS</v>
      </c>
      <c r="AJ33" s="4">
        <v>88</v>
      </c>
      <c r="AK33" s="9" t="str">
        <f t="shared" si="9"/>
        <v>FAIL</v>
      </c>
      <c r="AL33" s="4">
        <v>0</v>
      </c>
      <c r="AM33" s="9" t="str">
        <f t="shared" si="10"/>
        <v>PASS</v>
      </c>
      <c r="AN33" s="4">
        <v>0</v>
      </c>
      <c r="AO33" s="9" t="str">
        <f t="shared" si="11"/>
        <v>PASS</v>
      </c>
      <c r="AP33" s="4">
        <v>0</v>
      </c>
      <c r="AQ33" s="4">
        <v>0</v>
      </c>
      <c r="AR33" s="4">
        <v>0</v>
      </c>
      <c r="AS33" s="4">
        <v>0</v>
      </c>
      <c r="AT33" s="4">
        <v>0</v>
      </c>
      <c r="AU33" s="4">
        <f t="shared" si="12"/>
        <v>0</v>
      </c>
      <c r="AV33" s="9" t="str">
        <f t="shared" si="13"/>
        <v>PASS</v>
      </c>
      <c r="AW33" s="9" t="str">
        <f t="shared" si="14"/>
        <v>Yes</v>
      </c>
      <c r="AX33" s="4">
        <v>10</v>
      </c>
      <c r="AY33" s="4" t="str">
        <f>IF(AND(AX33&lt;50),"PASS","FAIL")</f>
        <v>PASS</v>
      </c>
      <c r="AZ33" s="4">
        <v>0</v>
      </c>
      <c r="BA33" s="4">
        <v>0</v>
      </c>
      <c r="BB33" s="9" t="s">
        <v>665</v>
      </c>
      <c r="BC33" s="4" t="s">
        <v>86</v>
      </c>
      <c r="BD33" s="9" t="str">
        <f t="shared" si="15"/>
        <v>PASS</v>
      </c>
      <c r="BE33" s="9" t="s">
        <v>666</v>
      </c>
      <c r="BF33" s="9" t="str">
        <f>IF(BE33=("No"),"PASS","FAIL")</f>
        <v>PASS</v>
      </c>
      <c r="BG33" s="4">
        <v>0</v>
      </c>
      <c r="BH33" s="9" t="str">
        <f t="shared" si="16"/>
        <v>PASS</v>
      </c>
      <c r="BI33" s="4">
        <v>0</v>
      </c>
      <c r="BJ33" s="9" t="str">
        <f t="shared" si="17"/>
        <v>PASS</v>
      </c>
      <c r="BK33" s="4">
        <v>0</v>
      </c>
      <c r="BL33" s="9" t="str">
        <f t="shared" si="18"/>
        <v>PASS</v>
      </c>
      <c r="BM33" s="9" t="s">
        <v>666</v>
      </c>
      <c r="BO33" s="4">
        <v>0</v>
      </c>
      <c r="BQ33" s="15">
        <f t="shared" si="19"/>
        <v>3</v>
      </c>
      <c r="BR33" s="9" t="str">
        <f t="shared" si="20"/>
        <v>FAIL</v>
      </c>
      <c r="BS33" s="4">
        <v>30</v>
      </c>
      <c r="BT33" s="4">
        <v>28</v>
      </c>
      <c r="BU33" s="4">
        <v>40</v>
      </c>
      <c r="BV33" s="4">
        <v>35</v>
      </c>
      <c r="BW33" s="4" t="s">
        <v>86</v>
      </c>
      <c r="BX33" s="4" t="s">
        <v>86</v>
      </c>
      <c r="BY33" s="4">
        <v>0</v>
      </c>
      <c r="BZ33" s="4" t="s">
        <v>86</v>
      </c>
      <c r="CA33" s="4">
        <v>0</v>
      </c>
      <c r="CB33" s="4" t="s">
        <v>409</v>
      </c>
      <c r="CC33" s="4">
        <v>0</v>
      </c>
      <c r="CD33" s="4">
        <v>0</v>
      </c>
      <c r="CE33" s="4">
        <v>0</v>
      </c>
      <c r="CF33" s="4">
        <v>6</v>
      </c>
      <c r="CG33" s="4">
        <v>0</v>
      </c>
      <c r="CH33" t="s">
        <v>439</v>
      </c>
    </row>
    <row r="34" spans="1:86" x14ac:dyDescent="0.35">
      <c r="A34" s="4">
        <v>33</v>
      </c>
      <c r="B34" s="4" t="s">
        <v>480</v>
      </c>
      <c r="C34" s="4">
        <v>59</v>
      </c>
      <c r="D34" s="24">
        <v>-3.8890767278479199</v>
      </c>
      <c r="E34" s="24">
        <v>50.494945306507603</v>
      </c>
      <c r="F34" s="4">
        <v>50</v>
      </c>
      <c r="G34" s="4" t="s">
        <v>82</v>
      </c>
      <c r="H34" s="4">
        <v>0</v>
      </c>
      <c r="I34" s="4">
        <v>0</v>
      </c>
      <c r="J34" s="4">
        <v>1</v>
      </c>
      <c r="K34" s="4">
        <v>0</v>
      </c>
      <c r="L34" s="4">
        <v>0</v>
      </c>
      <c r="M34" s="4">
        <v>0</v>
      </c>
      <c r="N34" s="4">
        <v>0</v>
      </c>
      <c r="O34" s="4">
        <v>0</v>
      </c>
      <c r="P34" s="4">
        <v>15</v>
      </c>
      <c r="Q34" s="4">
        <v>0</v>
      </c>
      <c r="R34" s="4">
        <v>0</v>
      </c>
      <c r="S34" s="4">
        <v>0</v>
      </c>
      <c r="T34" s="4">
        <v>0</v>
      </c>
      <c r="U34" s="4">
        <v>0</v>
      </c>
      <c r="V34" s="4">
        <v>35</v>
      </c>
      <c r="W34" s="4">
        <f t="shared" si="0"/>
        <v>3</v>
      </c>
      <c r="X34" s="9" t="str">
        <f t="shared" si="1"/>
        <v>FAIL</v>
      </c>
      <c r="Y34" s="9">
        <f t="shared" si="2"/>
        <v>51</v>
      </c>
      <c r="Z34" s="9" t="str">
        <f t="shared" si="3"/>
        <v>PASS</v>
      </c>
      <c r="AA34" s="9"/>
      <c r="AB34" s="9"/>
      <c r="AC34" s="9"/>
      <c r="AD34" s="13">
        <f t="shared" si="4"/>
        <v>0</v>
      </c>
      <c r="AE34" s="9" t="str">
        <f t="shared" si="5"/>
        <v>PASS</v>
      </c>
      <c r="AF34" s="4">
        <v>1</v>
      </c>
      <c r="AG34" s="9" t="str">
        <f t="shared" si="6"/>
        <v>PASS</v>
      </c>
      <c r="AH34" s="13">
        <f t="shared" si="7"/>
        <v>0</v>
      </c>
      <c r="AI34" s="9" t="str">
        <f t="shared" si="8"/>
        <v>PASS</v>
      </c>
      <c r="AJ34" s="4">
        <v>98</v>
      </c>
      <c r="AK34" s="9" t="str">
        <f t="shared" si="9"/>
        <v>FAIL</v>
      </c>
      <c r="AL34" s="4">
        <v>0</v>
      </c>
      <c r="AM34" s="9" t="str">
        <f t="shared" si="10"/>
        <v>PASS</v>
      </c>
      <c r="AN34" s="4">
        <v>0</v>
      </c>
      <c r="AO34" s="9" t="str">
        <f t="shared" si="11"/>
        <v>PASS</v>
      </c>
      <c r="AP34" s="4">
        <v>0</v>
      </c>
      <c r="AQ34" s="4">
        <v>0</v>
      </c>
      <c r="AR34" s="4">
        <v>0</v>
      </c>
      <c r="AS34" s="4">
        <v>0</v>
      </c>
      <c r="AT34" s="4">
        <v>0</v>
      </c>
      <c r="AU34" s="4">
        <f t="shared" si="12"/>
        <v>0</v>
      </c>
      <c r="AV34" s="9" t="str">
        <f t="shared" si="13"/>
        <v>PASS</v>
      </c>
      <c r="AW34" s="9" t="str">
        <f t="shared" si="14"/>
        <v>Yes</v>
      </c>
      <c r="AX34" s="4">
        <v>5</v>
      </c>
      <c r="AY34" s="4" t="str">
        <f>IF(AND(AX34&lt;50),"PASS","FAIL")</f>
        <v>PASS</v>
      </c>
      <c r="AZ34" s="4">
        <v>5</v>
      </c>
      <c r="BA34" s="4">
        <v>0</v>
      </c>
      <c r="BB34" s="9" t="str">
        <f>IF(AND(BA34&lt;66),"PASS","FAIL")</f>
        <v>PASS</v>
      </c>
      <c r="BC34" s="4" t="s">
        <v>86</v>
      </c>
      <c r="BD34" s="9" t="str">
        <f t="shared" si="15"/>
        <v>PASS</v>
      </c>
      <c r="BE34" s="9"/>
      <c r="BF34" s="9" t="s">
        <v>667</v>
      </c>
      <c r="BG34" s="4">
        <v>0</v>
      </c>
      <c r="BH34" s="9" t="str">
        <f t="shared" si="16"/>
        <v>PASS</v>
      </c>
      <c r="BI34" s="4">
        <v>0</v>
      </c>
      <c r="BJ34" s="9" t="str">
        <f t="shared" si="17"/>
        <v>PASS</v>
      </c>
      <c r="BK34" s="4">
        <v>0</v>
      </c>
      <c r="BL34" s="9" t="str">
        <f t="shared" si="18"/>
        <v>PASS</v>
      </c>
      <c r="BM34" s="9" t="s">
        <v>666</v>
      </c>
      <c r="BO34" s="4">
        <v>0</v>
      </c>
      <c r="BQ34" s="15">
        <f t="shared" si="19"/>
        <v>2</v>
      </c>
      <c r="BR34" s="9" t="str">
        <f t="shared" si="20"/>
        <v>FAIL</v>
      </c>
      <c r="BS34" s="4">
        <v>30</v>
      </c>
      <c r="BT34" s="4">
        <v>32</v>
      </c>
      <c r="BU34" s="4">
        <v>30</v>
      </c>
      <c r="BV34" s="4">
        <v>35</v>
      </c>
      <c r="BW34" s="4" t="s">
        <v>86</v>
      </c>
      <c r="BX34" s="4" t="s">
        <v>86</v>
      </c>
      <c r="BY34" s="4">
        <v>0</v>
      </c>
      <c r="BZ34" s="4" t="s">
        <v>86</v>
      </c>
      <c r="CA34" s="4">
        <v>0</v>
      </c>
      <c r="CB34" s="4" t="s">
        <v>409</v>
      </c>
      <c r="CC34" s="4">
        <v>0</v>
      </c>
      <c r="CD34" s="4">
        <v>0</v>
      </c>
      <c r="CE34" s="4">
        <v>0</v>
      </c>
      <c r="CF34" s="4">
        <v>0</v>
      </c>
      <c r="CG34" s="4">
        <v>0</v>
      </c>
      <c r="CH34" t="s">
        <v>482</v>
      </c>
    </row>
    <row r="35" spans="1:86" x14ac:dyDescent="0.35">
      <c r="A35" s="4">
        <v>47</v>
      </c>
      <c r="B35" s="4" t="s">
        <v>486</v>
      </c>
      <c r="C35" s="4">
        <v>59</v>
      </c>
      <c r="D35" s="24">
        <v>-3.9099317064635799</v>
      </c>
      <c r="E35" s="24">
        <v>50.510187460087998</v>
      </c>
      <c r="F35" s="4">
        <v>95</v>
      </c>
      <c r="G35" s="4" t="s">
        <v>82</v>
      </c>
      <c r="H35" s="4">
        <v>0</v>
      </c>
      <c r="I35" s="4">
        <v>0</v>
      </c>
      <c r="J35" s="4">
        <v>0</v>
      </c>
      <c r="K35" s="4">
        <v>0</v>
      </c>
      <c r="L35" s="4">
        <v>0</v>
      </c>
      <c r="M35" s="4">
        <v>0</v>
      </c>
      <c r="N35" s="4">
        <v>0</v>
      </c>
      <c r="O35" s="4">
        <v>0</v>
      </c>
      <c r="P35" s="4">
        <v>0</v>
      </c>
      <c r="Q35" s="4">
        <v>0</v>
      </c>
      <c r="R35" s="4">
        <v>0</v>
      </c>
      <c r="S35" s="4">
        <v>0</v>
      </c>
      <c r="T35" s="4">
        <v>0</v>
      </c>
      <c r="U35" s="4">
        <v>0</v>
      </c>
      <c r="V35" s="4">
        <v>0</v>
      </c>
      <c r="W35" s="4">
        <f t="shared" si="0"/>
        <v>0</v>
      </c>
      <c r="X35" s="9" t="str">
        <f t="shared" si="1"/>
        <v>FAIL</v>
      </c>
      <c r="Y35" s="9">
        <f t="shared" si="2"/>
        <v>0</v>
      </c>
      <c r="Z35" s="9" t="str">
        <f t="shared" si="3"/>
        <v>FAIL</v>
      </c>
      <c r="AA35" s="9"/>
      <c r="AB35" s="9"/>
      <c r="AC35" s="9"/>
      <c r="AD35" s="13">
        <f t="shared" si="4"/>
        <v>0</v>
      </c>
      <c r="AE35" s="9" t="str">
        <f t="shared" si="5"/>
        <v>PASS</v>
      </c>
      <c r="AF35" s="4">
        <v>0</v>
      </c>
      <c r="AG35" s="9" t="str">
        <f t="shared" si="6"/>
        <v>PASS</v>
      </c>
      <c r="AH35" s="13">
        <f t="shared" si="7"/>
        <v>0</v>
      </c>
      <c r="AI35" s="9" t="str">
        <f t="shared" si="8"/>
        <v>PASS</v>
      </c>
      <c r="AJ35" s="4">
        <v>95</v>
      </c>
      <c r="AK35" s="9" t="str">
        <f t="shared" si="9"/>
        <v>FAIL</v>
      </c>
      <c r="AL35" s="4">
        <v>0</v>
      </c>
      <c r="AM35" s="9" t="str">
        <f t="shared" si="10"/>
        <v>PASS</v>
      </c>
      <c r="AN35" s="4">
        <v>0</v>
      </c>
      <c r="AO35" s="9" t="str">
        <f t="shared" si="11"/>
        <v>PASS</v>
      </c>
      <c r="AP35" s="4">
        <v>0</v>
      </c>
      <c r="AQ35" s="4">
        <v>0</v>
      </c>
      <c r="AR35" s="4">
        <v>0</v>
      </c>
      <c r="AS35" s="4">
        <v>0</v>
      </c>
      <c r="AT35" s="4">
        <v>0</v>
      </c>
      <c r="AU35" s="4">
        <f t="shared" si="12"/>
        <v>0</v>
      </c>
      <c r="AV35" s="9" t="str">
        <f t="shared" si="13"/>
        <v>PASS</v>
      </c>
      <c r="AW35" s="9" t="str">
        <f t="shared" si="14"/>
        <v>No</v>
      </c>
      <c r="AX35" s="4">
        <v>0</v>
      </c>
      <c r="AY35" s="4" t="s">
        <v>668</v>
      </c>
      <c r="AZ35" s="4">
        <v>0</v>
      </c>
      <c r="BA35" s="4">
        <v>0</v>
      </c>
      <c r="BB35" s="9" t="s">
        <v>665</v>
      </c>
      <c r="BC35" s="4" t="s">
        <v>86</v>
      </c>
      <c r="BD35" s="9" t="str">
        <f t="shared" si="15"/>
        <v>PASS</v>
      </c>
      <c r="BE35" s="9"/>
      <c r="BF35" s="9" t="s">
        <v>667</v>
      </c>
      <c r="BG35" s="4">
        <v>0</v>
      </c>
      <c r="BH35" s="9" t="str">
        <f t="shared" si="16"/>
        <v>PASS</v>
      </c>
      <c r="BI35" s="4">
        <v>0</v>
      </c>
      <c r="BJ35" s="9" t="str">
        <f t="shared" si="17"/>
        <v>PASS</v>
      </c>
      <c r="BK35" s="4">
        <v>0</v>
      </c>
      <c r="BL35" s="9" t="str">
        <f t="shared" si="18"/>
        <v>PASS</v>
      </c>
      <c r="BM35" s="9" t="s">
        <v>666</v>
      </c>
      <c r="BO35" s="4">
        <v>0</v>
      </c>
      <c r="BQ35" s="15">
        <f t="shared" si="19"/>
        <v>3</v>
      </c>
      <c r="BR35" s="9" t="str">
        <f t="shared" si="20"/>
        <v>FAIL</v>
      </c>
      <c r="BS35" s="4">
        <v>40</v>
      </c>
      <c r="BT35" s="4">
        <v>45</v>
      </c>
      <c r="BU35" s="4">
        <v>45</v>
      </c>
      <c r="BV35" s="4">
        <v>40</v>
      </c>
      <c r="BW35" s="4" t="s">
        <v>86</v>
      </c>
      <c r="BX35" s="4" t="s">
        <v>86</v>
      </c>
      <c r="BY35" s="4">
        <v>0</v>
      </c>
      <c r="BZ35" s="4" t="s">
        <v>86</v>
      </c>
      <c r="CA35" s="4">
        <v>0</v>
      </c>
      <c r="CB35" s="4" t="s">
        <v>409</v>
      </c>
      <c r="CC35" s="4">
        <v>0</v>
      </c>
      <c r="CD35" s="4">
        <v>0</v>
      </c>
      <c r="CE35" s="4">
        <v>0</v>
      </c>
      <c r="CF35" s="4">
        <v>0</v>
      </c>
      <c r="CG35" s="4">
        <v>0</v>
      </c>
      <c r="CH35" t="s">
        <v>488</v>
      </c>
    </row>
    <row r="36" spans="1:86" x14ac:dyDescent="0.35">
      <c r="A36" s="4">
        <v>52</v>
      </c>
      <c r="B36" s="4" t="s">
        <v>501</v>
      </c>
      <c r="C36" s="4">
        <v>59</v>
      </c>
      <c r="D36" s="24">
        <v>-3.9105735410559901</v>
      </c>
      <c r="E36" s="24">
        <v>50.518767840310304</v>
      </c>
      <c r="F36" s="4">
        <v>50</v>
      </c>
      <c r="G36" s="4" t="s">
        <v>82</v>
      </c>
      <c r="H36" s="4">
        <v>0</v>
      </c>
      <c r="I36" s="4">
        <v>0</v>
      </c>
      <c r="J36" s="4">
        <v>0</v>
      </c>
      <c r="K36" s="4">
        <v>0</v>
      </c>
      <c r="L36" s="4">
        <v>0</v>
      </c>
      <c r="M36" s="4">
        <v>0</v>
      </c>
      <c r="N36" s="4">
        <v>0</v>
      </c>
      <c r="O36" s="4">
        <v>0</v>
      </c>
      <c r="P36" s="4">
        <v>60</v>
      </c>
      <c r="Q36" s="4">
        <v>0</v>
      </c>
      <c r="R36" s="4">
        <v>0</v>
      </c>
      <c r="S36" s="4">
        <v>0</v>
      </c>
      <c r="T36" s="4">
        <v>0</v>
      </c>
      <c r="U36" s="4">
        <v>0</v>
      </c>
      <c r="V36" s="4">
        <v>0</v>
      </c>
      <c r="W36" s="4">
        <f t="shared" ref="W36:W67" si="23">COUNTIF(H36:V36,"&gt;0")</f>
        <v>1</v>
      </c>
      <c r="X36" s="9" t="str">
        <f t="shared" ref="X36:X67" si="24">IF(W36&gt;=4,"PASS","FAIL")</f>
        <v>FAIL</v>
      </c>
      <c r="Y36" s="9">
        <f t="shared" ref="Y36:Y67" si="25">SUM(H36:V36)</f>
        <v>60</v>
      </c>
      <c r="Z36" s="9" t="str">
        <f t="shared" ref="Z36:Z67" si="26">IF(AND(W36&gt;=3,Y36&gt;=50),"PASS","FAIL")</f>
        <v>FAIL</v>
      </c>
      <c r="AA36" s="9"/>
      <c r="AB36" s="9"/>
      <c r="AC36" s="9"/>
      <c r="AD36" s="13">
        <f t="shared" ref="AD36:AD67" si="27">L36</f>
        <v>0</v>
      </c>
      <c r="AE36" s="9" t="str">
        <f t="shared" ref="AE36:AE67" si="28">IF(AD36&gt;75,"FAIL","PASS")</f>
        <v>PASS</v>
      </c>
      <c r="AF36" s="4">
        <v>0</v>
      </c>
      <c r="AG36" s="9" t="str">
        <f t="shared" ref="AG36:AG67" si="29">IF(AF36&gt;75,"FAIL","PASS")</f>
        <v>PASS</v>
      </c>
      <c r="AH36" s="13">
        <f t="shared" ref="AH36:AH67" si="30">U36</f>
        <v>0</v>
      </c>
      <c r="AI36" s="9" t="str">
        <f t="shared" ref="AI36:AI67" si="31">IF(AH36&gt;75,"FAIL","PASS")</f>
        <v>PASS</v>
      </c>
      <c r="AJ36" s="4">
        <v>45</v>
      </c>
      <c r="AK36" s="9" t="str">
        <f t="shared" ref="AK36:AK67" si="32">IF(AJ36&gt;75,"FAIL","PASS")</f>
        <v>PASS</v>
      </c>
      <c r="AL36" s="4">
        <v>0</v>
      </c>
      <c r="AM36" s="9" t="str">
        <f t="shared" ref="AM36:AM67" si="33">IF(AL36&lt;1,"PASS","FAIL")</f>
        <v>PASS</v>
      </c>
      <c r="AN36" s="4">
        <v>0</v>
      </c>
      <c r="AO36" s="9" t="str">
        <f t="shared" ref="AO36:AO67" si="34">IF(AN36&lt;10,"PASS","FAIL")</f>
        <v>PASS</v>
      </c>
      <c r="AP36" s="4">
        <v>25</v>
      </c>
      <c r="AQ36" s="4">
        <v>0</v>
      </c>
      <c r="AR36" s="4">
        <v>0</v>
      </c>
      <c r="AS36" s="4">
        <v>0</v>
      </c>
      <c r="AT36" s="4">
        <v>0</v>
      </c>
      <c r="AU36" s="4">
        <f t="shared" ref="AU36:AU67" si="35">SUM(AP36:AT36)</f>
        <v>25</v>
      </c>
      <c r="AV36" s="9" t="str">
        <f t="shared" ref="AV36:AV67" si="36">IF(AU36&lt;1,"PASS","FAIL")</f>
        <v>FAIL</v>
      </c>
      <c r="AW36" s="9" t="str">
        <f t="shared" ref="AW36:AW67" si="37">IF(OR(H36&gt;0,J36&gt;0,V36&gt;0),"Yes","No")</f>
        <v>No</v>
      </c>
      <c r="AX36" s="4">
        <v>0</v>
      </c>
      <c r="AY36" s="4" t="s">
        <v>668</v>
      </c>
      <c r="AZ36" s="4">
        <v>0</v>
      </c>
      <c r="BA36" s="4">
        <v>0</v>
      </c>
      <c r="BB36" s="9" t="s">
        <v>665</v>
      </c>
      <c r="BC36" s="4" t="s">
        <v>86</v>
      </c>
      <c r="BD36" s="9" t="str">
        <f t="shared" ref="BD36:BD67" si="38">IF(BC36=("No"),"PASS","FAIL")</f>
        <v>PASS</v>
      </c>
      <c r="BE36" s="9"/>
      <c r="BF36" s="9" t="s">
        <v>667</v>
      </c>
      <c r="BG36" s="4">
        <v>0</v>
      </c>
      <c r="BH36" s="9" t="str">
        <f t="shared" ref="BH36:BH67" si="39">IF(BG36&lt;10,"PASS","FAIL")</f>
        <v>PASS</v>
      </c>
      <c r="BI36" s="4">
        <v>0</v>
      </c>
      <c r="BJ36" s="9" t="str">
        <f t="shared" ref="BJ36:BJ67" si="40">IF(BI36&lt;10,"PASS","FAIL")</f>
        <v>PASS</v>
      </c>
      <c r="BK36" s="4">
        <v>1</v>
      </c>
      <c r="BL36" s="9" t="str">
        <f t="shared" ref="BL36:BL67" si="41">IF(BK36&lt;10,"PASS","FAIL")</f>
        <v>PASS</v>
      </c>
      <c r="BM36" s="9" t="s">
        <v>666</v>
      </c>
      <c r="BO36" s="4">
        <v>0</v>
      </c>
      <c r="BQ36" s="15">
        <f t="shared" ref="BQ36:BQ67" si="42">COUNTIF(H36:BP36,"FAIL")</f>
        <v>3</v>
      </c>
      <c r="BR36" s="9" t="str">
        <f t="shared" ref="BR36:BR67" si="43">IF(BQ36&gt;0,"FAIL","PASS")</f>
        <v>FAIL</v>
      </c>
      <c r="BS36" s="4">
        <v>2</v>
      </c>
      <c r="BT36" s="4">
        <v>10</v>
      </c>
      <c r="BU36" s="4">
        <v>16</v>
      </c>
      <c r="BV36" s="4">
        <v>16</v>
      </c>
      <c r="BW36" s="4" t="s">
        <v>86</v>
      </c>
      <c r="BX36" s="4" t="s">
        <v>86</v>
      </c>
      <c r="BY36" s="4">
        <v>0</v>
      </c>
      <c r="BZ36" s="4" t="s">
        <v>86</v>
      </c>
      <c r="CA36" s="4">
        <v>0</v>
      </c>
      <c r="CB36" s="4" t="s">
        <v>409</v>
      </c>
      <c r="CC36" s="4">
        <v>0</v>
      </c>
      <c r="CD36" s="4">
        <v>0</v>
      </c>
      <c r="CE36" s="4">
        <v>25</v>
      </c>
      <c r="CF36" s="4">
        <v>25</v>
      </c>
      <c r="CG36" s="4">
        <v>0</v>
      </c>
      <c r="CH36" t="s">
        <v>503</v>
      </c>
    </row>
    <row r="37" spans="1:86" x14ac:dyDescent="0.35">
      <c r="A37" s="4">
        <v>21</v>
      </c>
      <c r="B37" s="4" t="s">
        <v>519</v>
      </c>
      <c r="C37" s="4">
        <v>59</v>
      </c>
      <c r="D37" s="24">
        <v>-3.8944638446567001</v>
      </c>
      <c r="E37" s="24">
        <v>50.508942905088503</v>
      </c>
      <c r="F37" s="4">
        <v>75</v>
      </c>
      <c r="G37" s="4" t="s">
        <v>82</v>
      </c>
      <c r="H37" s="4">
        <v>0</v>
      </c>
      <c r="I37" s="4">
        <v>0</v>
      </c>
      <c r="J37" s="4">
        <v>1</v>
      </c>
      <c r="K37" s="4">
        <v>5</v>
      </c>
      <c r="L37" s="4">
        <v>0</v>
      </c>
      <c r="M37" s="4">
        <v>0</v>
      </c>
      <c r="N37" s="4">
        <v>0</v>
      </c>
      <c r="O37" s="4">
        <v>0</v>
      </c>
      <c r="P37" s="4">
        <v>20</v>
      </c>
      <c r="Q37" s="4">
        <v>0</v>
      </c>
      <c r="R37" s="4">
        <v>0</v>
      </c>
      <c r="S37" s="4">
        <v>0</v>
      </c>
      <c r="T37" s="4">
        <v>0</v>
      </c>
      <c r="U37" s="4">
        <v>0</v>
      </c>
      <c r="V37" s="4">
        <v>1</v>
      </c>
      <c r="W37" s="4">
        <f t="shared" si="23"/>
        <v>4</v>
      </c>
      <c r="X37" s="9" t="str">
        <f t="shared" si="24"/>
        <v>PASS</v>
      </c>
      <c r="Y37" s="9">
        <f t="shared" si="25"/>
        <v>27</v>
      </c>
      <c r="Z37" s="9" t="str">
        <f t="shared" si="26"/>
        <v>FAIL</v>
      </c>
      <c r="AA37" s="9"/>
      <c r="AB37" s="9"/>
      <c r="AC37" s="9"/>
      <c r="AD37" s="13">
        <f t="shared" si="27"/>
        <v>0</v>
      </c>
      <c r="AE37" s="9" t="str">
        <f t="shared" si="28"/>
        <v>PASS</v>
      </c>
      <c r="AF37" s="4">
        <v>2</v>
      </c>
      <c r="AG37" s="9" t="str">
        <f t="shared" si="29"/>
        <v>PASS</v>
      </c>
      <c r="AH37" s="13">
        <f t="shared" si="30"/>
        <v>0</v>
      </c>
      <c r="AI37" s="9" t="str">
        <f t="shared" si="31"/>
        <v>PASS</v>
      </c>
      <c r="AJ37" s="4">
        <v>98</v>
      </c>
      <c r="AK37" s="9" t="str">
        <f t="shared" si="32"/>
        <v>FAIL</v>
      </c>
      <c r="AL37" s="4">
        <v>0</v>
      </c>
      <c r="AM37" s="9" t="str">
        <f t="shared" si="33"/>
        <v>PASS</v>
      </c>
      <c r="AN37" s="4">
        <v>0</v>
      </c>
      <c r="AO37" s="9" t="str">
        <f t="shared" si="34"/>
        <v>PASS</v>
      </c>
      <c r="AP37" s="4">
        <v>0</v>
      </c>
      <c r="AQ37" s="4">
        <v>0</v>
      </c>
      <c r="AR37" s="4">
        <v>0</v>
      </c>
      <c r="AS37" s="4">
        <v>0</v>
      </c>
      <c r="AT37" s="4">
        <v>0</v>
      </c>
      <c r="AU37" s="4">
        <f t="shared" si="35"/>
        <v>0</v>
      </c>
      <c r="AV37" s="9" t="str">
        <f t="shared" si="36"/>
        <v>PASS</v>
      </c>
      <c r="AW37" s="9" t="str">
        <f t="shared" si="37"/>
        <v>Yes</v>
      </c>
      <c r="AX37" s="4">
        <v>0</v>
      </c>
      <c r="AY37" s="4" t="str">
        <f>IF(AND(AX37&lt;50),"PASS","FAIL")</f>
        <v>PASS</v>
      </c>
      <c r="AZ37" s="4">
        <v>100</v>
      </c>
      <c r="BA37" s="4">
        <v>0</v>
      </c>
      <c r="BB37" s="9" t="str">
        <f>IF(AND(BA37&lt;66),"PASS","FAIL")</f>
        <v>PASS</v>
      </c>
      <c r="BC37" s="4" t="s">
        <v>86</v>
      </c>
      <c r="BD37" s="9" t="str">
        <f t="shared" si="38"/>
        <v>PASS</v>
      </c>
      <c r="BE37" s="9" t="s">
        <v>666</v>
      </c>
      <c r="BF37" s="9" t="str">
        <f>IF(BE37=("No"),"PASS","FAIL")</f>
        <v>PASS</v>
      </c>
      <c r="BG37" s="4">
        <v>0</v>
      </c>
      <c r="BH37" s="9" t="str">
        <f t="shared" si="39"/>
        <v>PASS</v>
      </c>
      <c r="BI37" s="4">
        <v>0</v>
      </c>
      <c r="BJ37" s="9" t="str">
        <f t="shared" si="40"/>
        <v>PASS</v>
      </c>
      <c r="BK37" s="4">
        <v>0</v>
      </c>
      <c r="BL37" s="9" t="str">
        <f t="shared" si="41"/>
        <v>PASS</v>
      </c>
      <c r="BM37" s="9" t="s">
        <v>666</v>
      </c>
      <c r="BO37" s="4">
        <v>0</v>
      </c>
      <c r="BQ37" s="15">
        <f t="shared" si="42"/>
        <v>2</v>
      </c>
      <c r="BR37" s="9" t="str">
        <f t="shared" si="43"/>
        <v>FAIL</v>
      </c>
      <c r="BS37" s="4">
        <v>30</v>
      </c>
      <c r="BT37" s="4">
        <v>30</v>
      </c>
      <c r="BU37" s="4">
        <v>30</v>
      </c>
      <c r="BV37" s="4">
        <v>30</v>
      </c>
      <c r="BW37" s="4" t="s">
        <v>86</v>
      </c>
      <c r="BX37" s="4" t="s">
        <v>86</v>
      </c>
      <c r="BY37" s="4">
        <v>0</v>
      </c>
      <c r="BZ37" s="4" t="s">
        <v>86</v>
      </c>
      <c r="CA37" s="4">
        <v>0</v>
      </c>
      <c r="CB37" s="4" t="s">
        <v>229</v>
      </c>
      <c r="CC37" s="4">
        <v>0</v>
      </c>
      <c r="CD37" s="4">
        <v>0</v>
      </c>
      <c r="CE37" s="4">
        <v>0</v>
      </c>
      <c r="CF37" s="4">
        <v>0</v>
      </c>
      <c r="CG37" s="4">
        <v>0</v>
      </c>
      <c r="CH37" t="s">
        <v>521</v>
      </c>
    </row>
    <row r="38" spans="1:86" x14ac:dyDescent="0.35">
      <c r="A38" s="4">
        <v>20</v>
      </c>
      <c r="B38" s="4" t="s">
        <v>534</v>
      </c>
      <c r="C38" s="4">
        <v>59</v>
      </c>
      <c r="D38" s="24">
        <v>-3.90496106658679</v>
      </c>
      <c r="E38" s="24">
        <v>50.509272332373399</v>
      </c>
      <c r="F38" s="4">
        <v>53</v>
      </c>
      <c r="G38" s="4" t="s">
        <v>82</v>
      </c>
      <c r="H38" s="4">
        <v>20</v>
      </c>
      <c r="I38" s="4">
        <v>0</v>
      </c>
      <c r="J38" s="4">
        <v>0</v>
      </c>
      <c r="K38" s="4">
        <v>50</v>
      </c>
      <c r="L38" s="4">
        <v>0</v>
      </c>
      <c r="M38" s="4">
        <v>0</v>
      </c>
      <c r="N38" s="4">
        <v>0</v>
      </c>
      <c r="O38" s="4">
        <v>0</v>
      </c>
      <c r="P38" s="4">
        <v>15</v>
      </c>
      <c r="Q38" s="4">
        <v>0</v>
      </c>
      <c r="R38" s="4">
        <v>0</v>
      </c>
      <c r="S38" s="4">
        <v>15</v>
      </c>
      <c r="T38" s="4">
        <v>0</v>
      </c>
      <c r="U38" s="4">
        <v>5</v>
      </c>
      <c r="V38" s="4">
        <v>10</v>
      </c>
      <c r="W38" s="4">
        <f t="shared" si="23"/>
        <v>6</v>
      </c>
      <c r="X38" s="9" t="str">
        <f t="shared" si="24"/>
        <v>PASS</v>
      </c>
      <c r="Y38" s="11">
        <f t="shared" si="25"/>
        <v>115</v>
      </c>
      <c r="Z38" s="9" t="str">
        <f t="shared" si="26"/>
        <v>PASS</v>
      </c>
      <c r="AA38" s="9"/>
      <c r="AB38" s="9"/>
      <c r="AC38" s="9"/>
      <c r="AD38" s="13">
        <f t="shared" si="27"/>
        <v>0</v>
      </c>
      <c r="AE38" s="9" t="str">
        <f t="shared" si="28"/>
        <v>PASS</v>
      </c>
      <c r="AF38" s="4">
        <v>25</v>
      </c>
      <c r="AG38" s="9" t="str">
        <f t="shared" si="29"/>
        <v>PASS</v>
      </c>
      <c r="AH38" s="13">
        <f t="shared" si="30"/>
        <v>5</v>
      </c>
      <c r="AI38" s="9" t="str">
        <f t="shared" si="31"/>
        <v>PASS</v>
      </c>
      <c r="AJ38" s="4">
        <v>5</v>
      </c>
      <c r="AK38" s="9" t="str">
        <f t="shared" si="32"/>
        <v>PASS</v>
      </c>
      <c r="AL38" s="4">
        <v>0</v>
      </c>
      <c r="AM38" s="9" t="str">
        <f t="shared" si="33"/>
        <v>PASS</v>
      </c>
      <c r="AN38" s="4">
        <v>0</v>
      </c>
      <c r="AO38" s="9" t="str">
        <f t="shared" si="34"/>
        <v>PASS</v>
      </c>
      <c r="AP38" s="4">
        <v>0</v>
      </c>
      <c r="AQ38" s="4">
        <v>0</v>
      </c>
      <c r="AR38" s="4">
        <v>0</v>
      </c>
      <c r="AS38" s="4">
        <v>0</v>
      </c>
      <c r="AT38" s="4">
        <v>0</v>
      </c>
      <c r="AU38" s="4">
        <f t="shared" si="35"/>
        <v>0</v>
      </c>
      <c r="AV38" s="9" t="str">
        <f t="shared" si="36"/>
        <v>PASS</v>
      </c>
      <c r="AW38" s="9" t="str">
        <f t="shared" si="37"/>
        <v>Yes</v>
      </c>
      <c r="AX38" s="4">
        <v>0</v>
      </c>
      <c r="AY38" s="4" t="str">
        <f>IF(AND(AX38&lt;50),"PASS","FAIL")</f>
        <v>PASS</v>
      </c>
      <c r="AZ38" s="4">
        <v>5</v>
      </c>
      <c r="BA38" s="4">
        <v>0</v>
      </c>
      <c r="BB38" s="9" t="str">
        <f>IF(AND(BA38&lt;66),"PASS","FAIL")</f>
        <v>PASS</v>
      </c>
      <c r="BC38" s="4" t="s">
        <v>86</v>
      </c>
      <c r="BD38" s="9" t="str">
        <f t="shared" si="38"/>
        <v>PASS</v>
      </c>
      <c r="BE38" s="9" t="s">
        <v>666</v>
      </c>
      <c r="BF38" s="9" t="str">
        <f>IF(BE38=("No"),"PASS","FAIL")</f>
        <v>PASS</v>
      </c>
      <c r="BG38" s="4">
        <v>0</v>
      </c>
      <c r="BH38" s="9" t="str">
        <f t="shared" si="39"/>
        <v>PASS</v>
      </c>
      <c r="BI38" s="4">
        <v>0</v>
      </c>
      <c r="BJ38" s="9" t="str">
        <f t="shared" si="40"/>
        <v>PASS</v>
      </c>
      <c r="BK38" s="4">
        <v>0</v>
      </c>
      <c r="BL38" s="9" t="str">
        <f t="shared" si="41"/>
        <v>PASS</v>
      </c>
      <c r="BM38" s="9" t="s">
        <v>666</v>
      </c>
      <c r="BO38" s="4">
        <v>0</v>
      </c>
      <c r="BQ38" s="15">
        <f t="shared" si="42"/>
        <v>0</v>
      </c>
      <c r="BR38" s="9" t="str">
        <f t="shared" si="43"/>
        <v>PASS</v>
      </c>
      <c r="BS38" s="4">
        <v>60</v>
      </c>
      <c r="BT38" s="4">
        <v>60</v>
      </c>
      <c r="BU38" s="4">
        <v>60</v>
      </c>
      <c r="BV38" s="4">
        <v>60</v>
      </c>
      <c r="BW38" s="4" t="s">
        <v>86</v>
      </c>
      <c r="BX38" s="4" t="s">
        <v>86</v>
      </c>
      <c r="BY38" s="4">
        <v>0</v>
      </c>
      <c r="BZ38" s="4" t="s">
        <v>86</v>
      </c>
      <c r="CA38" s="4">
        <v>100</v>
      </c>
      <c r="CB38" s="4" t="s">
        <v>229</v>
      </c>
      <c r="CC38" s="4">
        <v>0</v>
      </c>
      <c r="CD38" s="4">
        <v>0</v>
      </c>
      <c r="CE38" s="4">
        <v>0</v>
      </c>
      <c r="CF38" s="4">
        <v>0</v>
      </c>
      <c r="CG38" s="4">
        <v>0</v>
      </c>
      <c r="CH38" t="s">
        <v>536</v>
      </c>
    </row>
    <row r="39" spans="1:86" x14ac:dyDescent="0.35">
      <c r="A39" s="4">
        <v>24</v>
      </c>
      <c r="B39" s="4" t="s">
        <v>558</v>
      </c>
      <c r="C39" s="4">
        <v>59</v>
      </c>
      <c r="D39" s="24">
        <v>-3.8949282440142201</v>
      </c>
      <c r="E39" s="24">
        <v>50.516592969980401</v>
      </c>
      <c r="F39" s="4">
        <v>90</v>
      </c>
      <c r="G39" s="4" t="s">
        <v>82</v>
      </c>
      <c r="H39" s="4">
        <v>2</v>
      </c>
      <c r="I39" s="4">
        <v>0</v>
      </c>
      <c r="J39" s="4">
        <v>5</v>
      </c>
      <c r="K39" s="4">
        <v>0</v>
      </c>
      <c r="L39" s="4">
        <v>0</v>
      </c>
      <c r="M39" s="4">
        <v>0</v>
      </c>
      <c r="N39" s="4">
        <v>1</v>
      </c>
      <c r="O39" s="4">
        <v>0</v>
      </c>
      <c r="P39" s="4">
        <v>2</v>
      </c>
      <c r="Q39" s="4">
        <v>0</v>
      </c>
      <c r="R39" s="4">
        <v>0</v>
      </c>
      <c r="S39" s="4">
        <v>17</v>
      </c>
      <c r="T39" s="4">
        <v>0</v>
      </c>
      <c r="U39" s="4">
        <v>5</v>
      </c>
      <c r="V39" s="4">
        <v>0</v>
      </c>
      <c r="W39" s="4">
        <f t="shared" si="23"/>
        <v>6</v>
      </c>
      <c r="X39" s="9" t="str">
        <f t="shared" si="24"/>
        <v>PASS</v>
      </c>
      <c r="Y39" s="9">
        <f t="shared" si="25"/>
        <v>32</v>
      </c>
      <c r="Z39" s="9" t="str">
        <f t="shared" si="26"/>
        <v>FAIL</v>
      </c>
      <c r="AA39" s="9"/>
      <c r="AB39" s="9"/>
      <c r="AC39" s="9"/>
      <c r="AD39" s="13">
        <f t="shared" si="27"/>
        <v>0</v>
      </c>
      <c r="AE39" s="9" t="str">
        <f t="shared" si="28"/>
        <v>PASS</v>
      </c>
      <c r="AF39" s="4">
        <v>7</v>
      </c>
      <c r="AG39" s="9" t="str">
        <f t="shared" si="29"/>
        <v>PASS</v>
      </c>
      <c r="AH39" s="13">
        <f t="shared" si="30"/>
        <v>5</v>
      </c>
      <c r="AI39" s="9" t="str">
        <f t="shared" si="31"/>
        <v>PASS</v>
      </c>
      <c r="AJ39" s="4">
        <v>95</v>
      </c>
      <c r="AK39" s="9" t="str">
        <f t="shared" si="32"/>
        <v>FAIL</v>
      </c>
      <c r="AL39" s="4">
        <v>0</v>
      </c>
      <c r="AM39" s="9" t="str">
        <f t="shared" si="33"/>
        <v>PASS</v>
      </c>
      <c r="AN39" s="4">
        <v>0</v>
      </c>
      <c r="AO39" s="9" t="str">
        <f t="shared" si="34"/>
        <v>PASS</v>
      </c>
      <c r="AP39" s="4">
        <v>0</v>
      </c>
      <c r="AQ39" s="4">
        <v>0</v>
      </c>
      <c r="AR39" s="4">
        <v>0</v>
      </c>
      <c r="AS39" s="4">
        <v>0</v>
      </c>
      <c r="AT39" s="4">
        <v>0</v>
      </c>
      <c r="AU39" s="4">
        <f t="shared" si="35"/>
        <v>0</v>
      </c>
      <c r="AV39" s="9" t="str">
        <f t="shared" si="36"/>
        <v>PASS</v>
      </c>
      <c r="AW39" s="9" t="str">
        <f t="shared" si="37"/>
        <v>Yes</v>
      </c>
      <c r="AX39" s="4">
        <v>5</v>
      </c>
      <c r="AY39" s="4" t="str">
        <f>IF(AND(AX39&lt;50),"PASS","FAIL")</f>
        <v>PASS</v>
      </c>
      <c r="AZ39" s="4">
        <v>100</v>
      </c>
      <c r="BA39" s="4">
        <v>5</v>
      </c>
      <c r="BB39" s="9" t="str">
        <f>IF(AND(BA39&lt;66),"PASS","FAIL")</f>
        <v>PASS</v>
      </c>
      <c r="BC39" s="4" t="s">
        <v>86</v>
      </c>
      <c r="BD39" s="9" t="str">
        <f t="shared" si="38"/>
        <v>PASS</v>
      </c>
      <c r="BE39" s="9"/>
      <c r="BF39" s="9" t="s">
        <v>667</v>
      </c>
      <c r="BG39" s="4">
        <v>0</v>
      </c>
      <c r="BH39" s="9" t="str">
        <f t="shared" si="39"/>
        <v>PASS</v>
      </c>
      <c r="BI39" s="4">
        <v>0</v>
      </c>
      <c r="BJ39" s="9" t="str">
        <f t="shared" si="40"/>
        <v>PASS</v>
      </c>
      <c r="BK39" s="4">
        <v>0</v>
      </c>
      <c r="BL39" s="9" t="str">
        <f t="shared" si="41"/>
        <v>PASS</v>
      </c>
      <c r="BO39" s="4">
        <v>0</v>
      </c>
      <c r="BQ39" s="15">
        <f t="shared" si="42"/>
        <v>2</v>
      </c>
      <c r="BR39" s="9" t="str">
        <f t="shared" si="43"/>
        <v>FAIL</v>
      </c>
      <c r="BS39" s="4">
        <v>15</v>
      </c>
      <c r="BT39" s="4">
        <v>15</v>
      </c>
      <c r="BU39" s="4">
        <v>15</v>
      </c>
      <c r="BV39" s="4">
        <v>15</v>
      </c>
      <c r="BW39" s="4" t="s">
        <v>86</v>
      </c>
      <c r="BX39" s="4" t="s">
        <v>86</v>
      </c>
      <c r="BY39" s="4">
        <v>3</v>
      </c>
      <c r="BZ39" s="4" t="s">
        <v>86</v>
      </c>
      <c r="CA39" s="4">
        <v>1</v>
      </c>
      <c r="CB39" s="4" t="s">
        <v>229</v>
      </c>
      <c r="CC39" s="4">
        <v>0</v>
      </c>
      <c r="CD39" s="4">
        <v>0</v>
      </c>
      <c r="CE39" s="4">
        <v>0</v>
      </c>
      <c r="CF39" s="4">
        <v>0</v>
      </c>
      <c r="CG39" s="4">
        <v>0</v>
      </c>
      <c r="CH39" t="s">
        <v>560</v>
      </c>
    </row>
    <row r="40" spans="1:86" x14ac:dyDescent="0.35">
      <c r="A40" s="4">
        <v>25</v>
      </c>
      <c r="B40" s="4" t="s">
        <v>573</v>
      </c>
      <c r="C40" s="4">
        <v>59</v>
      </c>
      <c r="D40" s="24">
        <v>-3.8935389392401998</v>
      </c>
      <c r="E40" s="24">
        <v>50.519377249739101</v>
      </c>
      <c r="F40" s="4">
        <v>50</v>
      </c>
      <c r="G40" s="4" t="s">
        <v>82</v>
      </c>
      <c r="H40" s="4">
        <v>0</v>
      </c>
      <c r="I40" s="4">
        <v>0</v>
      </c>
      <c r="J40" s="4">
        <v>0</v>
      </c>
      <c r="K40" s="4">
        <v>0</v>
      </c>
      <c r="L40" s="4">
        <v>0</v>
      </c>
      <c r="M40" s="4">
        <v>0</v>
      </c>
      <c r="N40" s="4">
        <v>0</v>
      </c>
      <c r="O40" s="4">
        <v>0</v>
      </c>
      <c r="P40" s="4">
        <v>2</v>
      </c>
      <c r="Q40" s="4">
        <v>0</v>
      </c>
      <c r="R40" s="4">
        <v>0</v>
      </c>
      <c r="S40" s="4">
        <v>0</v>
      </c>
      <c r="T40" s="4">
        <v>0</v>
      </c>
      <c r="U40" s="4">
        <v>0</v>
      </c>
      <c r="V40" s="4">
        <v>0</v>
      </c>
      <c r="W40" s="4">
        <f t="shared" si="23"/>
        <v>1</v>
      </c>
      <c r="X40" s="9" t="str">
        <f t="shared" si="24"/>
        <v>FAIL</v>
      </c>
      <c r="Y40" s="9">
        <f t="shared" si="25"/>
        <v>2</v>
      </c>
      <c r="Z40" s="9" t="str">
        <f t="shared" si="26"/>
        <v>FAIL</v>
      </c>
      <c r="AA40" s="9"/>
      <c r="AB40" s="9"/>
      <c r="AC40" s="9"/>
      <c r="AD40" s="13">
        <f t="shared" si="27"/>
        <v>0</v>
      </c>
      <c r="AE40" s="9" t="str">
        <f t="shared" si="28"/>
        <v>PASS</v>
      </c>
      <c r="AF40" s="4">
        <v>0</v>
      </c>
      <c r="AG40" s="9" t="str">
        <f t="shared" si="29"/>
        <v>PASS</v>
      </c>
      <c r="AH40" s="13">
        <f t="shared" si="30"/>
        <v>0</v>
      </c>
      <c r="AI40" s="9" t="str">
        <f t="shared" si="31"/>
        <v>PASS</v>
      </c>
      <c r="AJ40" s="4">
        <v>90</v>
      </c>
      <c r="AK40" s="9" t="str">
        <f t="shared" si="32"/>
        <v>FAIL</v>
      </c>
      <c r="AL40" s="4">
        <v>0</v>
      </c>
      <c r="AM40" s="9" t="str">
        <f t="shared" si="33"/>
        <v>PASS</v>
      </c>
      <c r="AN40" s="4">
        <v>5</v>
      </c>
      <c r="AO40" s="9" t="str">
        <f t="shared" si="34"/>
        <v>PASS</v>
      </c>
      <c r="AP40" s="4">
        <v>0</v>
      </c>
      <c r="AQ40" s="4">
        <v>0</v>
      </c>
      <c r="AR40" s="4">
        <v>0</v>
      </c>
      <c r="AS40" s="4">
        <v>0</v>
      </c>
      <c r="AT40" s="4">
        <v>0</v>
      </c>
      <c r="AU40" s="4">
        <f t="shared" si="35"/>
        <v>0</v>
      </c>
      <c r="AV40" s="9" t="str">
        <f t="shared" si="36"/>
        <v>PASS</v>
      </c>
      <c r="AW40" s="9" t="str">
        <f t="shared" si="37"/>
        <v>No</v>
      </c>
      <c r="AX40" s="4">
        <v>0</v>
      </c>
      <c r="AY40" s="4" t="s">
        <v>668</v>
      </c>
      <c r="AZ40" s="4">
        <v>0</v>
      </c>
      <c r="BA40" s="4">
        <v>0</v>
      </c>
      <c r="BB40" s="9" t="s">
        <v>665</v>
      </c>
      <c r="BC40" s="4" t="s">
        <v>86</v>
      </c>
      <c r="BD40" s="9" t="str">
        <f t="shared" si="38"/>
        <v>PASS</v>
      </c>
      <c r="BE40" s="9"/>
      <c r="BF40" s="9" t="s">
        <v>667</v>
      </c>
      <c r="BG40" s="4">
        <v>0</v>
      </c>
      <c r="BH40" s="9" t="str">
        <f t="shared" si="39"/>
        <v>PASS</v>
      </c>
      <c r="BI40" s="4">
        <v>0</v>
      </c>
      <c r="BJ40" s="9" t="str">
        <f t="shared" si="40"/>
        <v>PASS</v>
      </c>
      <c r="BK40" s="4">
        <v>0</v>
      </c>
      <c r="BL40" s="9" t="str">
        <f t="shared" si="41"/>
        <v>PASS</v>
      </c>
      <c r="BO40" s="4">
        <v>0</v>
      </c>
      <c r="BQ40" s="15">
        <f t="shared" si="42"/>
        <v>3</v>
      </c>
      <c r="BR40" s="9" t="str">
        <f t="shared" si="43"/>
        <v>FAIL</v>
      </c>
      <c r="BS40" s="4">
        <v>30</v>
      </c>
      <c r="BT40" s="4">
        <v>30</v>
      </c>
      <c r="BU40" s="4">
        <v>30</v>
      </c>
      <c r="BV40" s="4">
        <v>30</v>
      </c>
      <c r="BW40" s="4" t="s">
        <v>86</v>
      </c>
      <c r="BX40" s="4" t="s">
        <v>86</v>
      </c>
      <c r="BY40" s="4">
        <v>0</v>
      </c>
      <c r="BZ40" s="4" t="s">
        <v>86</v>
      </c>
      <c r="CA40" s="4">
        <v>0</v>
      </c>
      <c r="CB40" s="4" t="s">
        <v>229</v>
      </c>
      <c r="CC40" s="4">
        <v>0</v>
      </c>
      <c r="CD40" s="4">
        <v>0</v>
      </c>
      <c r="CE40" s="4">
        <v>0</v>
      </c>
      <c r="CF40" s="4">
        <v>5</v>
      </c>
      <c r="CG40" s="4">
        <v>0</v>
      </c>
      <c r="CH40" t="s">
        <v>575</v>
      </c>
    </row>
    <row r="41" spans="1:86" x14ac:dyDescent="0.35">
      <c r="A41" s="4">
        <v>38</v>
      </c>
      <c r="B41" s="4" t="s">
        <v>582</v>
      </c>
      <c r="C41" s="4">
        <v>59</v>
      </c>
      <c r="D41" s="24">
        <v>-3.8878942125573501</v>
      </c>
      <c r="E41" s="24">
        <v>50.5036422077673</v>
      </c>
      <c r="F41" s="4">
        <v>37</v>
      </c>
      <c r="G41" s="4" t="s">
        <v>82</v>
      </c>
      <c r="H41" s="4">
        <v>3</v>
      </c>
      <c r="I41" s="4">
        <v>0</v>
      </c>
      <c r="J41" s="4">
        <v>0</v>
      </c>
      <c r="K41" s="4">
        <v>1</v>
      </c>
      <c r="L41" s="4">
        <v>3</v>
      </c>
      <c r="M41" s="4">
        <v>0</v>
      </c>
      <c r="N41" s="4">
        <v>0</v>
      </c>
      <c r="O41" s="4">
        <v>0</v>
      </c>
      <c r="P41" s="4">
        <v>55</v>
      </c>
      <c r="Q41" s="4">
        <v>0</v>
      </c>
      <c r="R41" s="4">
        <v>0</v>
      </c>
      <c r="S41" s="4">
        <v>0</v>
      </c>
      <c r="T41" s="4">
        <v>0</v>
      </c>
      <c r="U41" s="4">
        <v>8</v>
      </c>
      <c r="V41" s="4">
        <v>4</v>
      </c>
      <c r="W41" s="4">
        <f t="shared" si="23"/>
        <v>6</v>
      </c>
      <c r="X41" s="9" t="str">
        <f t="shared" si="24"/>
        <v>PASS</v>
      </c>
      <c r="Y41" s="9">
        <f t="shared" si="25"/>
        <v>74</v>
      </c>
      <c r="Z41" s="9" t="str">
        <f t="shared" si="26"/>
        <v>PASS</v>
      </c>
      <c r="AA41" s="9"/>
      <c r="AB41" s="9"/>
      <c r="AC41" s="9"/>
      <c r="AD41" s="13">
        <f t="shared" si="27"/>
        <v>3</v>
      </c>
      <c r="AE41" s="9" t="str">
        <f t="shared" si="28"/>
        <v>PASS</v>
      </c>
      <c r="AF41" s="4">
        <v>8</v>
      </c>
      <c r="AG41" s="9" t="str">
        <f t="shared" si="29"/>
        <v>PASS</v>
      </c>
      <c r="AH41" s="13">
        <f t="shared" si="30"/>
        <v>8</v>
      </c>
      <c r="AI41" s="9" t="str">
        <f t="shared" si="31"/>
        <v>PASS</v>
      </c>
      <c r="AJ41" s="4">
        <v>35</v>
      </c>
      <c r="AK41" s="9" t="str">
        <f t="shared" si="32"/>
        <v>PASS</v>
      </c>
      <c r="AL41" s="4">
        <v>0</v>
      </c>
      <c r="AM41" s="9" t="str">
        <f t="shared" si="33"/>
        <v>PASS</v>
      </c>
      <c r="AN41" s="4">
        <v>0</v>
      </c>
      <c r="AO41" s="9" t="str">
        <f t="shared" si="34"/>
        <v>PASS</v>
      </c>
      <c r="AP41" s="4">
        <v>3</v>
      </c>
      <c r="AQ41" s="4">
        <v>0</v>
      </c>
      <c r="AR41" s="4">
        <v>0</v>
      </c>
      <c r="AS41" s="4">
        <v>0</v>
      </c>
      <c r="AT41" s="4">
        <v>0</v>
      </c>
      <c r="AU41" s="4">
        <f t="shared" si="35"/>
        <v>3</v>
      </c>
      <c r="AV41" s="9" t="str">
        <f t="shared" si="36"/>
        <v>FAIL</v>
      </c>
      <c r="AW41" s="9" t="str">
        <f t="shared" si="37"/>
        <v>Yes</v>
      </c>
      <c r="AX41" s="4">
        <v>100</v>
      </c>
      <c r="AY41" s="4" t="str">
        <f t="shared" ref="AY41:AY52" si="44">IF(AND(AX41&lt;50),"PASS","FAIL")</f>
        <v>FAIL</v>
      </c>
      <c r="AZ41" s="4">
        <v>20</v>
      </c>
      <c r="BA41" s="4">
        <v>0</v>
      </c>
      <c r="BB41" s="9" t="str">
        <f>IF(AND(BA41&lt;66),"PASS","FAIL")</f>
        <v>PASS</v>
      </c>
      <c r="BC41" s="4" t="s">
        <v>86</v>
      </c>
      <c r="BD41" s="9" t="str">
        <f t="shared" si="38"/>
        <v>PASS</v>
      </c>
      <c r="BE41" s="9"/>
      <c r="BF41" s="9" t="s">
        <v>667</v>
      </c>
      <c r="BG41" s="4">
        <v>0</v>
      </c>
      <c r="BH41" s="9" t="str">
        <f t="shared" si="39"/>
        <v>PASS</v>
      </c>
      <c r="BI41" s="4">
        <v>5</v>
      </c>
      <c r="BJ41" s="9" t="str">
        <f t="shared" si="40"/>
        <v>PASS</v>
      </c>
      <c r="BK41" s="4">
        <v>2</v>
      </c>
      <c r="BL41" s="9" t="str">
        <f t="shared" si="41"/>
        <v>PASS</v>
      </c>
      <c r="BO41" s="4">
        <v>2</v>
      </c>
      <c r="BQ41" s="15">
        <f t="shared" si="42"/>
        <v>2</v>
      </c>
      <c r="BR41" s="9" t="str">
        <f t="shared" si="43"/>
        <v>FAIL</v>
      </c>
      <c r="BS41" s="4">
        <v>10</v>
      </c>
      <c r="BT41" s="4">
        <v>5</v>
      </c>
      <c r="BU41" s="4">
        <v>3</v>
      </c>
      <c r="BV41" s="4">
        <v>10</v>
      </c>
      <c r="BW41" s="4" t="s">
        <v>86</v>
      </c>
      <c r="BX41" s="4" t="s">
        <v>82</v>
      </c>
      <c r="BY41" s="4">
        <v>100</v>
      </c>
      <c r="BZ41" s="4" t="s">
        <v>86</v>
      </c>
      <c r="CA41" s="4">
        <v>0</v>
      </c>
      <c r="CB41" s="4" t="s">
        <v>229</v>
      </c>
      <c r="CC41" s="4">
        <v>0</v>
      </c>
      <c r="CD41" s="4">
        <v>0</v>
      </c>
      <c r="CE41" s="4">
        <v>2</v>
      </c>
      <c r="CF41" s="4">
        <v>15</v>
      </c>
      <c r="CG41" s="4">
        <v>0</v>
      </c>
      <c r="CH41" t="s">
        <v>584</v>
      </c>
    </row>
    <row r="42" spans="1:86" x14ac:dyDescent="0.35">
      <c r="A42" s="4">
        <v>19</v>
      </c>
      <c r="B42" s="4" t="s">
        <v>588</v>
      </c>
      <c r="C42" s="4">
        <v>59</v>
      </c>
      <c r="D42" s="24">
        <v>-3.9017331376999498</v>
      </c>
      <c r="E42" s="24">
        <v>50.510271850547802</v>
      </c>
      <c r="F42" s="4">
        <v>56</v>
      </c>
      <c r="G42" s="4" t="s">
        <v>82</v>
      </c>
      <c r="H42" s="4">
        <v>0</v>
      </c>
      <c r="I42" s="4">
        <v>0</v>
      </c>
      <c r="J42" s="4">
        <v>1</v>
      </c>
      <c r="K42" s="4">
        <v>10</v>
      </c>
      <c r="L42" s="4">
        <v>0</v>
      </c>
      <c r="M42" s="4">
        <v>0</v>
      </c>
      <c r="N42" s="4">
        <v>0</v>
      </c>
      <c r="O42" s="4">
        <v>0</v>
      </c>
      <c r="P42" s="4">
        <v>5</v>
      </c>
      <c r="Q42" s="4">
        <v>0</v>
      </c>
      <c r="R42" s="4">
        <v>0</v>
      </c>
      <c r="S42" s="4">
        <v>0</v>
      </c>
      <c r="T42" s="4">
        <v>0</v>
      </c>
      <c r="U42" s="4">
        <v>5</v>
      </c>
      <c r="V42" s="4">
        <v>10</v>
      </c>
      <c r="W42" s="4">
        <f t="shared" si="23"/>
        <v>5</v>
      </c>
      <c r="X42" s="9" t="str">
        <f t="shared" si="24"/>
        <v>PASS</v>
      </c>
      <c r="Y42" s="9">
        <f t="shared" si="25"/>
        <v>31</v>
      </c>
      <c r="Z42" s="9" t="str">
        <f t="shared" si="26"/>
        <v>FAIL</v>
      </c>
      <c r="AA42" s="9"/>
      <c r="AB42" s="9"/>
      <c r="AC42" s="9"/>
      <c r="AD42" s="13">
        <f t="shared" si="27"/>
        <v>0</v>
      </c>
      <c r="AE42" s="9" t="str">
        <f t="shared" si="28"/>
        <v>PASS</v>
      </c>
      <c r="AF42" s="4">
        <v>1</v>
      </c>
      <c r="AG42" s="9" t="str">
        <f t="shared" si="29"/>
        <v>PASS</v>
      </c>
      <c r="AH42" s="13">
        <f t="shared" si="30"/>
        <v>5</v>
      </c>
      <c r="AI42" s="9" t="str">
        <f t="shared" si="31"/>
        <v>PASS</v>
      </c>
      <c r="AJ42" s="4">
        <v>100</v>
      </c>
      <c r="AK42" s="9" t="str">
        <f t="shared" si="32"/>
        <v>FAIL</v>
      </c>
      <c r="AL42" s="4">
        <v>0</v>
      </c>
      <c r="AM42" s="9" t="str">
        <f t="shared" si="33"/>
        <v>PASS</v>
      </c>
      <c r="AN42" s="4">
        <v>0</v>
      </c>
      <c r="AO42" s="9" t="str">
        <f t="shared" si="34"/>
        <v>PASS</v>
      </c>
      <c r="AP42" s="4">
        <v>0</v>
      </c>
      <c r="AQ42" s="4">
        <v>0</v>
      </c>
      <c r="AR42" s="4">
        <v>0</v>
      </c>
      <c r="AS42" s="4">
        <v>0</v>
      </c>
      <c r="AT42" s="4">
        <v>0</v>
      </c>
      <c r="AU42" s="4">
        <f t="shared" si="35"/>
        <v>0</v>
      </c>
      <c r="AV42" s="9" t="str">
        <f t="shared" si="36"/>
        <v>PASS</v>
      </c>
      <c r="AW42" s="9" t="str">
        <f t="shared" si="37"/>
        <v>Yes</v>
      </c>
      <c r="AX42" s="4">
        <v>0</v>
      </c>
      <c r="AY42" s="4" t="str">
        <f t="shared" si="44"/>
        <v>PASS</v>
      </c>
      <c r="AZ42" s="4">
        <v>1</v>
      </c>
      <c r="BA42" s="4">
        <v>0</v>
      </c>
      <c r="BB42" s="9" t="str">
        <f>IF(AND(BA42&lt;66),"PASS","FAIL")</f>
        <v>PASS</v>
      </c>
      <c r="BC42" s="4" t="s">
        <v>86</v>
      </c>
      <c r="BD42" s="9" t="str">
        <f t="shared" si="38"/>
        <v>PASS</v>
      </c>
      <c r="BE42" s="9"/>
      <c r="BF42" s="9" t="s">
        <v>667</v>
      </c>
      <c r="BG42" s="4">
        <v>0</v>
      </c>
      <c r="BH42" s="9" t="str">
        <f t="shared" si="39"/>
        <v>PASS</v>
      </c>
      <c r="BI42" s="4">
        <v>0</v>
      </c>
      <c r="BJ42" s="9" t="str">
        <f t="shared" si="40"/>
        <v>PASS</v>
      </c>
      <c r="BK42" s="4">
        <v>0</v>
      </c>
      <c r="BL42" s="9" t="str">
        <f t="shared" si="41"/>
        <v>PASS</v>
      </c>
      <c r="BO42" s="4">
        <v>0</v>
      </c>
      <c r="BQ42" s="15">
        <f t="shared" si="42"/>
        <v>2</v>
      </c>
      <c r="BR42" s="9" t="str">
        <f t="shared" si="43"/>
        <v>FAIL</v>
      </c>
      <c r="BS42" s="4">
        <v>40</v>
      </c>
      <c r="BT42" s="4">
        <v>40</v>
      </c>
      <c r="BU42" s="4">
        <v>30</v>
      </c>
      <c r="BV42" s="4">
        <v>45</v>
      </c>
      <c r="BW42" s="4" t="s">
        <v>86</v>
      </c>
      <c r="BX42" s="4" t="s">
        <v>86</v>
      </c>
      <c r="BY42" s="4">
        <v>0</v>
      </c>
      <c r="BZ42" s="4" t="s">
        <v>86</v>
      </c>
      <c r="CA42" s="4">
        <v>0</v>
      </c>
      <c r="CB42" s="4" t="s">
        <v>229</v>
      </c>
      <c r="CC42" s="4">
        <v>0</v>
      </c>
      <c r="CD42" s="4">
        <v>0</v>
      </c>
      <c r="CE42" s="4">
        <v>0</v>
      </c>
      <c r="CF42" s="4">
        <v>0</v>
      </c>
      <c r="CG42" s="4">
        <v>0</v>
      </c>
      <c r="CH42" t="s">
        <v>590</v>
      </c>
    </row>
    <row r="43" spans="1:86" x14ac:dyDescent="0.35">
      <c r="A43" s="4">
        <v>57</v>
      </c>
      <c r="B43" s="4" t="s">
        <v>507</v>
      </c>
      <c r="C43" s="4">
        <v>60</v>
      </c>
      <c r="D43" s="24">
        <v>-3.9695187981105899</v>
      </c>
      <c r="E43" s="24">
        <v>50.5022340939164</v>
      </c>
      <c r="F43" s="4">
        <v>125</v>
      </c>
      <c r="G43" s="4" t="s">
        <v>82</v>
      </c>
      <c r="H43" s="4">
        <v>0</v>
      </c>
      <c r="I43" s="4">
        <v>0</v>
      </c>
      <c r="J43" s="4">
        <v>2</v>
      </c>
      <c r="K43" s="4">
        <v>14</v>
      </c>
      <c r="L43" s="4">
        <v>0</v>
      </c>
      <c r="M43" s="4">
        <v>0</v>
      </c>
      <c r="N43" s="4">
        <v>0</v>
      </c>
      <c r="O43" s="4">
        <v>0</v>
      </c>
      <c r="P43" s="4">
        <v>2</v>
      </c>
      <c r="Q43" s="4">
        <v>15</v>
      </c>
      <c r="R43" s="4">
        <v>0</v>
      </c>
      <c r="S43" s="4">
        <v>8</v>
      </c>
      <c r="T43" s="4">
        <v>0</v>
      </c>
      <c r="U43" s="4">
        <v>15</v>
      </c>
      <c r="V43" s="4">
        <v>0</v>
      </c>
      <c r="W43" s="4">
        <f t="shared" si="23"/>
        <v>6</v>
      </c>
      <c r="X43" s="9" t="str">
        <f t="shared" si="24"/>
        <v>PASS</v>
      </c>
      <c r="Y43" s="9">
        <f t="shared" si="25"/>
        <v>56</v>
      </c>
      <c r="Z43" s="9" t="str">
        <f t="shared" si="26"/>
        <v>PASS</v>
      </c>
      <c r="AA43" s="9"/>
      <c r="AB43" s="9"/>
      <c r="AC43" s="9"/>
      <c r="AD43" s="13">
        <f t="shared" si="27"/>
        <v>0</v>
      </c>
      <c r="AE43" s="9" t="str">
        <f t="shared" si="28"/>
        <v>PASS</v>
      </c>
      <c r="AF43" s="4">
        <v>2</v>
      </c>
      <c r="AG43" s="9" t="str">
        <f t="shared" si="29"/>
        <v>PASS</v>
      </c>
      <c r="AH43" s="13">
        <f t="shared" si="30"/>
        <v>15</v>
      </c>
      <c r="AI43" s="9" t="str">
        <f t="shared" si="31"/>
        <v>PASS</v>
      </c>
      <c r="AJ43" s="4">
        <v>35</v>
      </c>
      <c r="AK43" s="9" t="str">
        <f t="shared" si="32"/>
        <v>PASS</v>
      </c>
      <c r="AL43" s="4">
        <v>0</v>
      </c>
      <c r="AM43" s="9" t="str">
        <f t="shared" si="33"/>
        <v>PASS</v>
      </c>
      <c r="AN43" s="4">
        <v>0</v>
      </c>
      <c r="AO43" s="9" t="str">
        <f t="shared" si="34"/>
        <v>PASS</v>
      </c>
      <c r="AP43" s="4">
        <v>0</v>
      </c>
      <c r="AQ43" s="4">
        <v>0</v>
      </c>
      <c r="AR43" s="4">
        <v>0</v>
      </c>
      <c r="AS43" s="4">
        <v>0</v>
      </c>
      <c r="AT43" s="4">
        <v>0</v>
      </c>
      <c r="AU43" s="4">
        <f t="shared" si="35"/>
        <v>0</v>
      </c>
      <c r="AV43" s="9" t="str">
        <f t="shared" si="36"/>
        <v>PASS</v>
      </c>
      <c r="AW43" s="9" t="str">
        <f t="shared" si="37"/>
        <v>Yes</v>
      </c>
      <c r="AX43" s="4">
        <v>0</v>
      </c>
      <c r="AY43" s="4" t="str">
        <f t="shared" si="44"/>
        <v>PASS</v>
      </c>
      <c r="AZ43" s="4">
        <v>0</v>
      </c>
      <c r="BA43" s="4">
        <v>0</v>
      </c>
      <c r="BB43" s="9" t="s">
        <v>665</v>
      </c>
      <c r="BC43" s="4" t="s">
        <v>86</v>
      </c>
      <c r="BD43" s="9" t="str">
        <f t="shared" si="38"/>
        <v>PASS</v>
      </c>
      <c r="BE43" s="9" t="s">
        <v>666</v>
      </c>
      <c r="BF43" s="9" t="str">
        <f>IF(BE43=("No"),"PASS","FAIL")</f>
        <v>PASS</v>
      </c>
      <c r="BG43" s="4">
        <v>0</v>
      </c>
      <c r="BH43" s="9" t="str">
        <f t="shared" si="39"/>
        <v>PASS</v>
      </c>
      <c r="BI43" s="4">
        <v>0</v>
      </c>
      <c r="BJ43" s="9" t="str">
        <f t="shared" si="40"/>
        <v>PASS</v>
      </c>
      <c r="BK43" s="4">
        <v>0</v>
      </c>
      <c r="BL43" s="9" t="str">
        <f t="shared" si="41"/>
        <v>PASS</v>
      </c>
      <c r="BM43" s="11" t="s">
        <v>669</v>
      </c>
      <c r="BO43" s="4">
        <v>0</v>
      </c>
      <c r="BQ43" s="15">
        <f t="shared" si="42"/>
        <v>0</v>
      </c>
      <c r="BR43" s="9" t="str">
        <f t="shared" si="43"/>
        <v>PASS</v>
      </c>
      <c r="BS43" s="4">
        <v>3</v>
      </c>
      <c r="BT43" s="4">
        <v>4</v>
      </c>
      <c r="BU43" s="4">
        <v>6</v>
      </c>
      <c r="BV43" s="4">
        <v>2</v>
      </c>
      <c r="BW43" s="4" t="s">
        <v>86</v>
      </c>
      <c r="BX43" s="4" t="s">
        <v>86</v>
      </c>
      <c r="BY43" s="4">
        <v>0</v>
      </c>
      <c r="BZ43" s="4" t="s">
        <v>86</v>
      </c>
      <c r="CA43" s="4">
        <v>0</v>
      </c>
      <c r="CB43" s="4" t="s">
        <v>229</v>
      </c>
      <c r="CC43" s="4">
        <v>0</v>
      </c>
      <c r="CD43" s="4">
        <v>0</v>
      </c>
      <c r="CE43" s="4">
        <v>0</v>
      </c>
      <c r="CF43" s="4">
        <v>0</v>
      </c>
      <c r="CG43" s="4">
        <v>0</v>
      </c>
      <c r="CH43" t="s">
        <v>509</v>
      </c>
    </row>
    <row r="44" spans="1:86" x14ac:dyDescent="0.35">
      <c r="A44" s="4">
        <v>41</v>
      </c>
      <c r="B44" s="4" t="s">
        <v>546</v>
      </c>
      <c r="C44" s="4">
        <v>60</v>
      </c>
      <c r="D44" s="24">
        <v>-3.93728575451303</v>
      </c>
      <c r="E44" s="24">
        <v>50.507540473838503</v>
      </c>
      <c r="F44" s="4">
        <v>125</v>
      </c>
      <c r="G44" s="4" t="s">
        <v>82</v>
      </c>
      <c r="H44" s="4">
        <v>0</v>
      </c>
      <c r="I44" s="4">
        <v>0</v>
      </c>
      <c r="J44" s="4">
        <v>0</v>
      </c>
      <c r="K44" s="4">
        <v>15</v>
      </c>
      <c r="L44" s="4">
        <v>0</v>
      </c>
      <c r="M44" s="4">
        <v>0</v>
      </c>
      <c r="N44" s="4">
        <v>0</v>
      </c>
      <c r="O44" s="4">
        <v>0</v>
      </c>
      <c r="P44" s="4">
        <v>25</v>
      </c>
      <c r="Q44" s="4">
        <v>0</v>
      </c>
      <c r="R44" s="4">
        <v>0</v>
      </c>
      <c r="S44" s="4">
        <v>0</v>
      </c>
      <c r="T44" s="4">
        <v>0</v>
      </c>
      <c r="U44" s="4">
        <v>0</v>
      </c>
      <c r="V44" s="4">
        <v>2</v>
      </c>
      <c r="W44" s="4">
        <f t="shared" si="23"/>
        <v>3</v>
      </c>
      <c r="X44" s="9" t="str">
        <f t="shared" si="24"/>
        <v>FAIL</v>
      </c>
      <c r="Y44" s="9">
        <f t="shared" si="25"/>
        <v>42</v>
      </c>
      <c r="Z44" s="9" t="str">
        <f t="shared" si="26"/>
        <v>FAIL</v>
      </c>
      <c r="AA44" s="9"/>
      <c r="AB44" s="9"/>
      <c r="AC44" s="9"/>
      <c r="AD44" s="13">
        <f t="shared" si="27"/>
        <v>0</v>
      </c>
      <c r="AE44" s="9" t="str">
        <f t="shared" si="28"/>
        <v>PASS</v>
      </c>
      <c r="AF44" s="4">
        <v>2</v>
      </c>
      <c r="AG44" s="9" t="str">
        <f t="shared" si="29"/>
        <v>PASS</v>
      </c>
      <c r="AH44" s="13">
        <f t="shared" si="30"/>
        <v>0</v>
      </c>
      <c r="AI44" s="9" t="str">
        <f t="shared" si="31"/>
        <v>PASS</v>
      </c>
      <c r="AJ44" s="4">
        <v>95</v>
      </c>
      <c r="AK44" s="9" t="str">
        <f t="shared" si="32"/>
        <v>FAIL</v>
      </c>
      <c r="AL44" s="4">
        <v>0</v>
      </c>
      <c r="AM44" s="9" t="str">
        <f t="shared" si="33"/>
        <v>PASS</v>
      </c>
      <c r="AN44" s="4">
        <v>0</v>
      </c>
      <c r="AO44" s="9" t="str">
        <f t="shared" si="34"/>
        <v>PASS</v>
      </c>
      <c r="AP44" s="4">
        <v>0</v>
      </c>
      <c r="AQ44" s="4">
        <v>0</v>
      </c>
      <c r="AR44" s="4">
        <v>0</v>
      </c>
      <c r="AS44" s="4">
        <v>0</v>
      </c>
      <c r="AT44" s="4">
        <v>0</v>
      </c>
      <c r="AU44" s="4">
        <f t="shared" si="35"/>
        <v>0</v>
      </c>
      <c r="AV44" s="9" t="str">
        <f t="shared" si="36"/>
        <v>PASS</v>
      </c>
      <c r="AW44" s="9" t="str">
        <f t="shared" si="37"/>
        <v>Yes</v>
      </c>
      <c r="AX44" s="4">
        <v>0</v>
      </c>
      <c r="AY44" s="4" t="str">
        <f t="shared" si="44"/>
        <v>PASS</v>
      </c>
      <c r="AZ44" s="4">
        <v>2</v>
      </c>
      <c r="BA44" s="4">
        <v>0</v>
      </c>
      <c r="BB44" s="9" t="str">
        <f>IF(AND(BA44&lt;66),"PASS","FAIL")</f>
        <v>PASS</v>
      </c>
      <c r="BC44" s="4" t="s">
        <v>86</v>
      </c>
      <c r="BD44" s="9" t="str">
        <f t="shared" si="38"/>
        <v>PASS</v>
      </c>
      <c r="BE44" s="9"/>
      <c r="BF44" s="9" t="s">
        <v>667</v>
      </c>
      <c r="BG44" s="4">
        <v>0</v>
      </c>
      <c r="BH44" s="9" t="str">
        <f t="shared" si="39"/>
        <v>PASS</v>
      </c>
      <c r="BI44" s="4">
        <v>1</v>
      </c>
      <c r="BJ44" s="9" t="str">
        <f t="shared" si="40"/>
        <v>PASS</v>
      </c>
      <c r="BK44" s="4">
        <v>1</v>
      </c>
      <c r="BL44" s="9" t="str">
        <f t="shared" si="41"/>
        <v>PASS</v>
      </c>
      <c r="BM44" s="9" t="s">
        <v>669</v>
      </c>
      <c r="BO44" s="4">
        <v>1</v>
      </c>
      <c r="BQ44" s="15">
        <f t="shared" si="42"/>
        <v>3</v>
      </c>
      <c r="BR44" s="9" t="str">
        <f t="shared" si="43"/>
        <v>FAIL</v>
      </c>
      <c r="BS44" s="4">
        <v>30</v>
      </c>
      <c r="BT44" s="4">
        <v>40</v>
      </c>
      <c r="BU44" s="4">
        <v>20</v>
      </c>
      <c r="BV44" s="4">
        <v>20</v>
      </c>
      <c r="BW44" s="4" t="s">
        <v>86</v>
      </c>
      <c r="BX44" s="4" t="s">
        <v>86</v>
      </c>
      <c r="BY44" s="4">
        <v>0</v>
      </c>
      <c r="BZ44" s="4" t="s">
        <v>86</v>
      </c>
      <c r="CA44" s="4">
        <v>0</v>
      </c>
      <c r="CB44" s="4" t="s">
        <v>229</v>
      </c>
      <c r="CC44" s="4">
        <v>0</v>
      </c>
      <c r="CD44" s="4">
        <v>0</v>
      </c>
      <c r="CE44" s="4">
        <v>0</v>
      </c>
      <c r="CF44" s="4">
        <v>0</v>
      </c>
      <c r="CG44" s="4">
        <v>0</v>
      </c>
      <c r="CH44" t="s">
        <v>548</v>
      </c>
    </row>
    <row r="45" spans="1:86" x14ac:dyDescent="0.35">
      <c r="A45" s="4">
        <v>58</v>
      </c>
      <c r="B45" s="4" t="s">
        <v>561</v>
      </c>
      <c r="C45" s="4">
        <v>60</v>
      </c>
      <c r="D45" s="24">
        <v>-3.96657184876991</v>
      </c>
      <c r="E45" s="24">
        <v>50.510078041273701</v>
      </c>
      <c r="F45" s="4">
        <v>55</v>
      </c>
      <c r="G45" s="4" t="s">
        <v>82</v>
      </c>
      <c r="H45" s="4">
        <v>2</v>
      </c>
      <c r="I45" s="4">
        <v>0</v>
      </c>
      <c r="J45" s="4">
        <v>4</v>
      </c>
      <c r="K45" s="4">
        <v>15</v>
      </c>
      <c r="L45" s="4">
        <v>0</v>
      </c>
      <c r="M45" s="4">
        <v>0</v>
      </c>
      <c r="N45" s="4">
        <v>0</v>
      </c>
      <c r="O45" s="4">
        <v>0</v>
      </c>
      <c r="P45" s="4">
        <v>3</v>
      </c>
      <c r="Q45" s="4">
        <v>0</v>
      </c>
      <c r="R45" s="4">
        <v>0</v>
      </c>
      <c r="S45" s="4">
        <v>30</v>
      </c>
      <c r="T45" s="4">
        <v>0</v>
      </c>
      <c r="U45" s="4">
        <v>5</v>
      </c>
      <c r="V45" s="4">
        <v>3</v>
      </c>
      <c r="W45" s="4">
        <f t="shared" si="23"/>
        <v>7</v>
      </c>
      <c r="X45" s="9" t="str">
        <f t="shared" si="24"/>
        <v>PASS</v>
      </c>
      <c r="Y45" s="9">
        <f t="shared" si="25"/>
        <v>62</v>
      </c>
      <c r="Z45" s="9" t="str">
        <f t="shared" si="26"/>
        <v>PASS</v>
      </c>
      <c r="AA45" s="9"/>
      <c r="AB45" s="9"/>
      <c r="AC45" s="9"/>
      <c r="AD45" s="13">
        <f t="shared" si="27"/>
        <v>0</v>
      </c>
      <c r="AE45" s="9" t="str">
        <f t="shared" si="28"/>
        <v>PASS</v>
      </c>
      <c r="AF45" s="4">
        <v>4</v>
      </c>
      <c r="AG45" s="9" t="str">
        <f t="shared" si="29"/>
        <v>PASS</v>
      </c>
      <c r="AH45" s="13">
        <f t="shared" si="30"/>
        <v>5</v>
      </c>
      <c r="AI45" s="9" t="str">
        <f t="shared" si="31"/>
        <v>PASS</v>
      </c>
      <c r="AJ45" s="4">
        <v>20</v>
      </c>
      <c r="AK45" s="9" t="str">
        <f t="shared" si="32"/>
        <v>PASS</v>
      </c>
      <c r="AL45" s="4">
        <v>0</v>
      </c>
      <c r="AM45" s="9" t="str">
        <f t="shared" si="33"/>
        <v>PASS</v>
      </c>
      <c r="AN45" s="4">
        <v>0</v>
      </c>
      <c r="AO45" s="9" t="str">
        <f t="shared" si="34"/>
        <v>PASS</v>
      </c>
      <c r="AP45" s="4">
        <v>0</v>
      </c>
      <c r="AQ45" s="4">
        <v>0</v>
      </c>
      <c r="AR45" s="4">
        <v>0</v>
      </c>
      <c r="AS45" s="4">
        <v>0</v>
      </c>
      <c r="AT45" s="4">
        <v>0</v>
      </c>
      <c r="AU45" s="4">
        <f t="shared" si="35"/>
        <v>0</v>
      </c>
      <c r="AV45" s="9" t="str">
        <f t="shared" si="36"/>
        <v>PASS</v>
      </c>
      <c r="AW45" s="9" t="str">
        <f t="shared" si="37"/>
        <v>Yes</v>
      </c>
      <c r="AX45" s="4">
        <v>0</v>
      </c>
      <c r="AY45" s="4" t="str">
        <f t="shared" si="44"/>
        <v>PASS</v>
      </c>
      <c r="AZ45" s="4">
        <v>0</v>
      </c>
      <c r="BA45" s="4">
        <v>0</v>
      </c>
      <c r="BB45" s="9" t="s">
        <v>665</v>
      </c>
      <c r="BC45" s="4" t="s">
        <v>86</v>
      </c>
      <c r="BD45" s="9" t="str">
        <f t="shared" si="38"/>
        <v>PASS</v>
      </c>
      <c r="BE45" s="9"/>
      <c r="BF45" s="9" t="s">
        <v>667</v>
      </c>
      <c r="BG45" s="4">
        <v>0</v>
      </c>
      <c r="BH45" s="9" t="str">
        <f t="shared" si="39"/>
        <v>PASS</v>
      </c>
      <c r="BI45" s="4">
        <v>2</v>
      </c>
      <c r="BJ45" s="9" t="str">
        <f t="shared" si="40"/>
        <v>PASS</v>
      </c>
      <c r="BK45" s="4">
        <v>5</v>
      </c>
      <c r="BL45" s="9" t="str">
        <f t="shared" si="41"/>
        <v>PASS</v>
      </c>
      <c r="BM45" s="11"/>
      <c r="BO45" s="4">
        <v>4</v>
      </c>
      <c r="BQ45" s="15">
        <f t="shared" si="42"/>
        <v>0</v>
      </c>
      <c r="BR45" s="9" t="str">
        <f t="shared" si="43"/>
        <v>PASS</v>
      </c>
      <c r="BS45" s="4">
        <v>6</v>
      </c>
      <c r="BT45" s="4">
        <v>4</v>
      </c>
      <c r="BU45" s="4">
        <v>5</v>
      </c>
      <c r="BV45" s="4">
        <v>4</v>
      </c>
      <c r="BW45" s="4" t="s">
        <v>86</v>
      </c>
      <c r="BX45" s="4" t="s">
        <v>86</v>
      </c>
      <c r="BY45" s="4">
        <v>0</v>
      </c>
      <c r="BZ45" s="4" t="s">
        <v>86</v>
      </c>
      <c r="CA45" s="4">
        <v>90</v>
      </c>
      <c r="CB45" s="4" t="s">
        <v>229</v>
      </c>
      <c r="CC45" s="4">
        <v>0</v>
      </c>
      <c r="CD45" s="4">
        <v>0</v>
      </c>
      <c r="CE45" s="4">
        <v>5</v>
      </c>
      <c r="CF45" s="4">
        <v>5</v>
      </c>
      <c r="CG45" s="4">
        <v>0</v>
      </c>
      <c r="CH45" t="s">
        <v>563</v>
      </c>
    </row>
    <row r="46" spans="1:86" x14ac:dyDescent="0.35">
      <c r="A46" s="4">
        <v>9</v>
      </c>
      <c r="B46" s="4" t="s">
        <v>576</v>
      </c>
      <c r="C46" s="4">
        <v>60</v>
      </c>
      <c r="D46" s="24">
        <v>-3.9483752617610501</v>
      </c>
      <c r="E46" s="24">
        <v>50.500059753202201</v>
      </c>
      <c r="F46" s="4">
        <v>125</v>
      </c>
      <c r="G46" s="4" t="s">
        <v>82</v>
      </c>
      <c r="H46" s="4">
        <v>0</v>
      </c>
      <c r="I46" s="4">
        <v>0</v>
      </c>
      <c r="J46" s="4">
        <v>1</v>
      </c>
      <c r="K46" s="4">
        <v>22</v>
      </c>
      <c r="L46" s="4">
        <v>0</v>
      </c>
      <c r="M46" s="4">
        <v>0</v>
      </c>
      <c r="N46" s="4">
        <v>0</v>
      </c>
      <c r="O46" s="4">
        <v>0</v>
      </c>
      <c r="P46" s="4">
        <v>0</v>
      </c>
      <c r="Q46" s="4">
        <v>0</v>
      </c>
      <c r="R46" s="4">
        <v>0</v>
      </c>
      <c r="S46" s="4">
        <v>65</v>
      </c>
      <c r="T46" s="4">
        <v>0</v>
      </c>
      <c r="U46" s="4">
        <v>0</v>
      </c>
      <c r="V46" s="4">
        <v>0</v>
      </c>
      <c r="W46" s="4">
        <f t="shared" si="23"/>
        <v>3</v>
      </c>
      <c r="X46" s="9" t="str">
        <f t="shared" si="24"/>
        <v>FAIL</v>
      </c>
      <c r="Y46" s="9">
        <f t="shared" si="25"/>
        <v>88</v>
      </c>
      <c r="Z46" s="9" t="str">
        <f t="shared" si="26"/>
        <v>PASS</v>
      </c>
      <c r="AA46" s="9"/>
      <c r="AB46" s="9"/>
      <c r="AC46" s="9"/>
      <c r="AD46" s="13">
        <f t="shared" si="27"/>
        <v>0</v>
      </c>
      <c r="AE46" s="9" t="str">
        <f t="shared" si="28"/>
        <v>PASS</v>
      </c>
      <c r="AF46" s="4">
        <v>1</v>
      </c>
      <c r="AG46" s="9" t="str">
        <f t="shared" si="29"/>
        <v>PASS</v>
      </c>
      <c r="AH46" s="13">
        <f t="shared" si="30"/>
        <v>0</v>
      </c>
      <c r="AI46" s="9" t="str">
        <f t="shared" si="31"/>
        <v>PASS</v>
      </c>
      <c r="AJ46" s="4">
        <v>35</v>
      </c>
      <c r="AK46" s="9" t="str">
        <f t="shared" si="32"/>
        <v>PASS</v>
      </c>
      <c r="AL46" s="4">
        <v>0</v>
      </c>
      <c r="AM46" s="9" t="str">
        <f t="shared" si="33"/>
        <v>PASS</v>
      </c>
      <c r="AN46" s="4">
        <v>0</v>
      </c>
      <c r="AO46" s="9" t="str">
        <f t="shared" si="34"/>
        <v>PASS</v>
      </c>
      <c r="AP46" s="4">
        <v>0</v>
      </c>
      <c r="AQ46" s="4">
        <v>0</v>
      </c>
      <c r="AR46" s="4">
        <v>0</v>
      </c>
      <c r="AS46" s="4">
        <v>0</v>
      </c>
      <c r="AT46" s="4">
        <v>0</v>
      </c>
      <c r="AU46" s="4">
        <f t="shared" si="35"/>
        <v>0</v>
      </c>
      <c r="AV46" s="9" t="str">
        <f t="shared" si="36"/>
        <v>PASS</v>
      </c>
      <c r="AW46" s="9" t="str">
        <f t="shared" si="37"/>
        <v>Yes</v>
      </c>
      <c r="AX46" s="4">
        <v>0</v>
      </c>
      <c r="AY46" s="4" t="str">
        <f t="shared" si="44"/>
        <v>PASS</v>
      </c>
      <c r="AZ46" s="4">
        <v>0</v>
      </c>
      <c r="BA46" s="4">
        <v>0</v>
      </c>
      <c r="BB46" s="9" t="s">
        <v>665</v>
      </c>
      <c r="BC46" s="4" t="s">
        <v>86</v>
      </c>
      <c r="BD46" s="9" t="str">
        <f t="shared" si="38"/>
        <v>PASS</v>
      </c>
      <c r="BE46" s="9"/>
      <c r="BF46" s="9" t="s">
        <v>667</v>
      </c>
      <c r="BG46" s="4">
        <v>0</v>
      </c>
      <c r="BH46" s="9" t="str">
        <f t="shared" si="39"/>
        <v>PASS</v>
      </c>
      <c r="BI46" s="4">
        <v>0</v>
      </c>
      <c r="BJ46" s="9" t="str">
        <f t="shared" si="40"/>
        <v>PASS</v>
      </c>
      <c r="BK46" s="4">
        <v>0</v>
      </c>
      <c r="BL46" s="9" t="str">
        <f t="shared" si="41"/>
        <v>PASS</v>
      </c>
      <c r="BO46" s="4">
        <v>0</v>
      </c>
      <c r="BQ46" s="15">
        <f t="shared" si="42"/>
        <v>1</v>
      </c>
      <c r="BR46" s="9" t="str">
        <f t="shared" si="43"/>
        <v>FAIL</v>
      </c>
      <c r="BS46" s="4">
        <v>7</v>
      </c>
      <c r="BT46" s="4">
        <v>12</v>
      </c>
      <c r="BU46" s="4">
        <v>13</v>
      </c>
      <c r="BV46" s="4">
        <v>9</v>
      </c>
      <c r="BW46" s="4" t="s">
        <v>86</v>
      </c>
      <c r="BX46" s="4" t="s">
        <v>86</v>
      </c>
      <c r="BY46" s="4">
        <v>0</v>
      </c>
      <c r="BZ46" s="4" t="s">
        <v>86</v>
      </c>
      <c r="CA46" s="4">
        <v>0</v>
      </c>
      <c r="CB46" s="4" t="s">
        <v>229</v>
      </c>
      <c r="CC46" s="4">
        <v>0</v>
      </c>
      <c r="CD46" s="4">
        <v>0</v>
      </c>
      <c r="CE46" s="4">
        <v>0</v>
      </c>
      <c r="CF46" s="4">
        <v>33</v>
      </c>
      <c r="CG46" s="4">
        <v>0</v>
      </c>
      <c r="CH46" t="s">
        <v>578</v>
      </c>
    </row>
    <row r="47" spans="1:86" x14ac:dyDescent="0.35">
      <c r="A47" s="4">
        <v>64</v>
      </c>
      <c r="B47" s="4" t="s">
        <v>413</v>
      </c>
      <c r="C47" s="4">
        <v>61</v>
      </c>
      <c r="D47" s="24">
        <v>-3.9904276136595702</v>
      </c>
      <c r="E47" s="24">
        <v>50.473616058823801</v>
      </c>
      <c r="F47" s="4">
        <v>65</v>
      </c>
      <c r="G47" s="4" t="s">
        <v>82</v>
      </c>
      <c r="H47" s="4">
        <v>0</v>
      </c>
      <c r="I47" s="4">
        <v>0</v>
      </c>
      <c r="J47" s="4">
        <v>18</v>
      </c>
      <c r="K47" s="4">
        <v>0</v>
      </c>
      <c r="L47" s="4">
        <v>0</v>
      </c>
      <c r="M47" s="4">
        <v>0</v>
      </c>
      <c r="N47" s="4">
        <v>0</v>
      </c>
      <c r="O47" s="4">
        <v>4</v>
      </c>
      <c r="P47" s="4">
        <v>15</v>
      </c>
      <c r="Q47" s="4">
        <v>0</v>
      </c>
      <c r="R47" s="4">
        <v>0</v>
      </c>
      <c r="S47" s="4">
        <v>8</v>
      </c>
      <c r="T47" s="4">
        <v>0</v>
      </c>
      <c r="U47" s="4">
        <v>0</v>
      </c>
      <c r="V47" s="4">
        <v>18</v>
      </c>
      <c r="W47" s="4">
        <f t="shared" si="23"/>
        <v>5</v>
      </c>
      <c r="X47" s="9" t="str">
        <f t="shared" si="24"/>
        <v>PASS</v>
      </c>
      <c r="Y47" s="9">
        <f t="shared" si="25"/>
        <v>63</v>
      </c>
      <c r="Z47" s="9" t="str">
        <f t="shared" si="26"/>
        <v>PASS</v>
      </c>
      <c r="AA47" s="9"/>
      <c r="AB47" s="9"/>
      <c r="AC47" s="9"/>
      <c r="AD47" s="13">
        <f t="shared" si="27"/>
        <v>0</v>
      </c>
      <c r="AE47" s="9" t="str">
        <f t="shared" si="28"/>
        <v>PASS</v>
      </c>
      <c r="AF47" s="4">
        <v>33</v>
      </c>
      <c r="AG47" s="9" t="str">
        <f t="shared" si="29"/>
        <v>PASS</v>
      </c>
      <c r="AH47" s="13">
        <f t="shared" si="30"/>
        <v>0</v>
      </c>
      <c r="AI47" s="9" t="str">
        <f t="shared" si="31"/>
        <v>PASS</v>
      </c>
      <c r="AJ47" s="4">
        <v>75</v>
      </c>
      <c r="AK47" s="9" t="str">
        <f t="shared" si="32"/>
        <v>PASS</v>
      </c>
      <c r="AL47" s="4">
        <v>0</v>
      </c>
      <c r="AM47" s="9" t="str">
        <f t="shared" si="33"/>
        <v>PASS</v>
      </c>
      <c r="AN47" s="4">
        <v>0</v>
      </c>
      <c r="AO47" s="9" t="str">
        <f t="shared" si="34"/>
        <v>PASS</v>
      </c>
      <c r="AP47" s="4">
        <v>4</v>
      </c>
      <c r="AQ47" s="4">
        <v>0</v>
      </c>
      <c r="AR47" s="4">
        <v>0</v>
      </c>
      <c r="AS47" s="4">
        <v>0</v>
      </c>
      <c r="AT47" s="4">
        <v>0</v>
      </c>
      <c r="AU47" s="4">
        <f t="shared" si="35"/>
        <v>4</v>
      </c>
      <c r="AV47" s="9" t="str">
        <f t="shared" si="36"/>
        <v>FAIL</v>
      </c>
      <c r="AW47" s="9" t="str">
        <f t="shared" si="37"/>
        <v>Yes</v>
      </c>
      <c r="AX47" s="4">
        <v>10</v>
      </c>
      <c r="AY47" s="4" t="str">
        <f t="shared" si="44"/>
        <v>PASS</v>
      </c>
      <c r="AZ47" s="4">
        <v>0</v>
      </c>
      <c r="BA47" s="4">
        <v>0</v>
      </c>
      <c r="BB47" s="9" t="s">
        <v>665</v>
      </c>
      <c r="BC47" s="4" t="s">
        <v>86</v>
      </c>
      <c r="BD47" s="9" t="str">
        <f t="shared" si="38"/>
        <v>PASS</v>
      </c>
      <c r="BE47" s="9" t="s">
        <v>669</v>
      </c>
      <c r="BF47" s="9" t="str">
        <f>IF(BE47=("No"),"PASS","FAIL")</f>
        <v>FAIL</v>
      </c>
      <c r="BG47" s="4">
        <v>1</v>
      </c>
      <c r="BH47" s="9" t="str">
        <f t="shared" si="39"/>
        <v>PASS</v>
      </c>
      <c r="BI47" s="4">
        <v>0</v>
      </c>
      <c r="BJ47" s="9" t="str">
        <f t="shared" si="40"/>
        <v>PASS</v>
      </c>
      <c r="BK47" s="4">
        <v>0</v>
      </c>
      <c r="BL47" s="9" t="str">
        <f t="shared" si="41"/>
        <v>PASS</v>
      </c>
      <c r="BM47" s="9" t="s">
        <v>666</v>
      </c>
      <c r="BO47" s="4">
        <v>0</v>
      </c>
      <c r="BQ47" s="15">
        <f t="shared" si="42"/>
        <v>2</v>
      </c>
      <c r="BR47" s="9" t="str">
        <f t="shared" si="43"/>
        <v>FAIL</v>
      </c>
      <c r="BS47" s="4">
        <v>30</v>
      </c>
      <c r="BT47" s="4">
        <v>18</v>
      </c>
      <c r="BU47" s="4">
        <v>35</v>
      </c>
      <c r="BV47" s="4">
        <v>30</v>
      </c>
      <c r="BW47" s="4" t="s">
        <v>86</v>
      </c>
      <c r="BX47" s="4" t="s">
        <v>86</v>
      </c>
      <c r="BY47" s="4">
        <v>0</v>
      </c>
      <c r="BZ47" s="4" t="s">
        <v>86</v>
      </c>
      <c r="CA47" s="4">
        <v>0</v>
      </c>
      <c r="CB47" s="4" t="s">
        <v>409</v>
      </c>
      <c r="CC47" s="4">
        <v>0</v>
      </c>
      <c r="CD47" s="4">
        <v>0</v>
      </c>
      <c r="CE47" s="4">
        <v>2</v>
      </c>
      <c r="CF47" s="4">
        <v>8</v>
      </c>
      <c r="CG47" s="4">
        <v>0</v>
      </c>
      <c r="CH47" t="s">
        <v>415</v>
      </c>
    </row>
    <row r="48" spans="1:86" x14ac:dyDescent="0.35">
      <c r="A48" s="4">
        <v>31</v>
      </c>
      <c r="B48" s="4" t="s">
        <v>416</v>
      </c>
      <c r="C48" s="4">
        <v>61</v>
      </c>
      <c r="D48" s="24">
        <v>-3.9781676959194301</v>
      </c>
      <c r="E48" s="24">
        <v>50.473306087216798</v>
      </c>
      <c r="F48" s="4">
        <v>35</v>
      </c>
      <c r="G48" s="4" t="s">
        <v>82</v>
      </c>
      <c r="H48" s="4">
        <v>0</v>
      </c>
      <c r="I48" s="4">
        <v>0</v>
      </c>
      <c r="J48" s="4">
        <v>0</v>
      </c>
      <c r="K48" s="4">
        <v>0</v>
      </c>
      <c r="L48" s="4">
        <v>0</v>
      </c>
      <c r="M48" s="4">
        <v>0</v>
      </c>
      <c r="N48" s="4">
        <v>0</v>
      </c>
      <c r="O48" s="4">
        <v>0</v>
      </c>
      <c r="P48" s="4">
        <v>15</v>
      </c>
      <c r="Q48" s="4">
        <v>0</v>
      </c>
      <c r="R48" s="4">
        <v>1</v>
      </c>
      <c r="S48" s="4">
        <v>0</v>
      </c>
      <c r="T48" s="4">
        <v>0</v>
      </c>
      <c r="U48" s="4">
        <v>0</v>
      </c>
      <c r="V48" s="4">
        <v>3</v>
      </c>
      <c r="W48" s="4">
        <f t="shared" si="23"/>
        <v>3</v>
      </c>
      <c r="X48" s="9" t="str">
        <f t="shared" si="24"/>
        <v>FAIL</v>
      </c>
      <c r="Y48" s="9">
        <f t="shared" si="25"/>
        <v>19</v>
      </c>
      <c r="Z48" s="9" t="str">
        <f t="shared" si="26"/>
        <v>FAIL</v>
      </c>
      <c r="AA48" s="9"/>
      <c r="AB48" s="9"/>
      <c r="AC48" s="9"/>
      <c r="AD48" s="13">
        <f t="shared" si="27"/>
        <v>0</v>
      </c>
      <c r="AE48" s="9" t="str">
        <f t="shared" si="28"/>
        <v>PASS</v>
      </c>
      <c r="AF48" s="4">
        <v>0</v>
      </c>
      <c r="AG48" s="9" t="str">
        <f t="shared" si="29"/>
        <v>PASS</v>
      </c>
      <c r="AH48" s="13">
        <f t="shared" si="30"/>
        <v>0</v>
      </c>
      <c r="AI48" s="9" t="str">
        <f t="shared" si="31"/>
        <v>PASS</v>
      </c>
      <c r="AJ48" s="4">
        <v>55</v>
      </c>
      <c r="AK48" s="9" t="str">
        <f t="shared" si="32"/>
        <v>PASS</v>
      </c>
      <c r="AL48" s="4">
        <v>0</v>
      </c>
      <c r="AM48" s="9" t="str">
        <f t="shared" si="33"/>
        <v>PASS</v>
      </c>
      <c r="AN48" s="4">
        <v>0</v>
      </c>
      <c r="AO48" s="9" t="str">
        <f t="shared" si="34"/>
        <v>PASS</v>
      </c>
      <c r="AP48" s="4">
        <v>0</v>
      </c>
      <c r="AQ48" s="4">
        <v>0</v>
      </c>
      <c r="AR48" s="4">
        <v>0</v>
      </c>
      <c r="AS48" s="4">
        <v>0</v>
      </c>
      <c r="AT48" s="4">
        <v>0</v>
      </c>
      <c r="AU48" s="4">
        <f t="shared" si="35"/>
        <v>0</v>
      </c>
      <c r="AV48" s="9" t="str">
        <f t="shared" si="36"/>
        <v>PASS</v>
      </c>
      <c r="AW48" s="9" t="str">
        <f t="shared" si="37"/>
        <v>Yes</v>
      </c>
      <c r="AX48" s="4">
        <v>2</v>
      </c>
      <c r="AY48" s="4" t="str">
        <f t="shared" si="44"/>
        <v>PASS</v>
      </c>
      <c r="AZ48" s="4">
        <v>0</v>
      </c>
      <c r="BA48" s="4">
        <v>0</v>
      </c>
      <c r="BB48" s="9" t="s">
        <v>665</v>
      </c>
      <c r="BC48" s="4" t="s">
        <v>86</v>
      </c>
      <c r="BD48" s="9" t="str">
        <f t="shared" si="38"/>
        <v>PASS</v>
      </c>
      <c r="BE48" s="9" t="s">
        <v>669</v>
      </c>
      <c r="BF48" s="9" t="str">
        <f>IF(BE48=("No"),"PASS","FAIL")</f>
        <v>FAIL</v>
      </c>
      <c r="BG48" s="4">
        <v>0</v>
      </c>
      <c r="BH48" s="9" t="str">
        <f t="shared" si="39"/>
        <v>PASS</v>
      </c>
      <c r="BI48" s="4">
        <v>1</v>
      </c>
      <c r="BJ48" s="9" t="str">
        <f t="shared" si="40"/>
        <v>PASS</v>
      </c>
      <c r="BK48" s="4">
        <v>0</v>
      </c>
      <c r="BL48" s="9" t="str">
        <f t="shared" si="41"/>
        <v>PASS</v>
      </c>
      <c r="BM48" s="9" t="s">
        <v>666</v>
      </c>
      <c r="BO48" s="4">
        <v>1</v>
      </c>
      <c r="BQ48" s="15">
        <f t="shared" si="42"/>
        <v>3</v>
      </c>
      <c r="BR48" s="9" t="str">
        <f t="shared" si="43"/>
        <v>FAIL</v>
      </c>
      <c r="BS48" s="4">
        <v>35</v>
      </c>
      <c r="BT48" s="4">
        <v>35</v>
      </c>
      <c r="BU48" s="4">
        <v>35</v>
      </c>
      <c r="BV48" s="4">
        <v>15</v>
      </c>
      <c r="BW48" s="4" t="s">
        <v>86</v>
      </c>
      <c r="BX48" s="4" t="s">
        <v>86</v>
      </c>
      <c r="BY48" s="4">
        <v>0</v>
      </c>
      <c r="BZ48" s="4" t="s">
        <v>86</v>
      </c>
      <c r="CA48" s="4">
        <v>0</v>
      </c>
      <c r="CB48" s="4" t="s">
        <v>229</v>
      </c>
      <c r="CC48" s="4">
        <v>0</v>
      </c>
      <c r="CD48" s="4">
        <v>0</v>
      </c>
      <c r="CE48" s="4">
        <v>0</v>
      </c>
      <c r="CF48" s="4">
        <v>8</v>
      </c>
      <c r="CG48" s="4">
        <v>0</v>
      </c>
      <c r="CH48" t="s">
        <v>418</v>
      </c>
    </row>
    <row r="49" spans="1:86" x14ac:dyDescent="0.35">
      <c r="A49" s="4">
        <v>18</v>
      </c>
      <c r="B49" s="4" t="s">
        <v>419</v>
      </c>
      <c r="C49" s="4">
        <v>61</v>
      </c>
      <c r="D49" s="24">
        <v>-3.9596581664083201</v>
      </c>
      <c r="E49" s="24">
        <v>50.473322730031597</v>
      </c>
      <c r="F49" s="4">
        <v>180</v>
      </c>
      <c r="G49" s="4" t="s">
        <v>82</v>
      </c>
      <c r="H49" s="4">
        <v>0</v>
      </c>
      <c r="I49" s="4">
        <v>0</v>
      </c>
      <c r="J49" s="4">
        <v>0</v>
      </c>
      <c r="K49" s="4">
        <v>0</v>
      </c>
      <c r="L49" s="4">
        <v>0</v>
      </c>
      <c r="M49" s="4">
        <v>0</v>
      </c>
      <c r="N49" s="4">
        <v>0</v>
      </c>
      <c r="O49" s="4">
        <v>0</v>
      </c>
      <c r="P49" s="4">
        <v>0</v>
      </c>
      <c r="Q49" s="4">
        <v>0</v>
      </c>
      <c r="R49" s="4">
        <v>1</v>
      </c>
      <c r="S49" s="4">
        <v>25</v>
      </c>
      <c r="T49" s="4">
        <v>0</v>
      </c>
      <c r="U49" s="4">
        <v>0</v>
      </c>
      <c r="V49" s="4">
        <v>1</v>
      </c>
      <c r="W49" s="4">
        <f t="shared" si="23"/>
        <v>3</v>
      </c>
      <c r="X49" s="9" t="str">
        <f t="shared" si="24"/>
        <v>FAIL</v>
      </c>
      <c r="Y49" s="9">
        <f t="shared" si="25"/>
        <v>27</v>
      </c>
      <c r="Z49" s="9" t="str">
        <f t="shared" si="26"/>
        <v>FAIL</v>
      </c>
      <c r="AA49" s="9"/>
      <c r="AB49" s="9"/>
      <c r="AC49" s="9"/>
      <c r="AD49" s="13">
        <f t="shared" si="27"/>
        <v>0</v>
      </c>
      <c r="AE49" s="9" t="str">
        <f t="shared" si="28"/>
        <v>PASS</v>
      </c>
      <c r="AF49" s="4">
        <v>10</v>
      </c>
      <c r="AG49" s="9" t="str">
        <f t="shared" si="29"/>
        <v>PASS</v>
      </c>
      <c r="AH49" s="13">
        <f t="shared" si="30"/>
        <v>0</v>
      </c>
      <c r="AI49" s="9" t="str">
        <f t="shared" si="31"/>
        <v>PASS</v>
      </c>
      <c r="AJ49" s="4">
        <v>95</v>
      </c>
      <c r="AK49" s="9" t="str">
        <f t="shared" si="32"/>
        <v>FAIL</v>
      </c>
      <c r="AL49" s="4">
        <v>0</v>
      </c>
      <c r="AM49" s="9" t="str">
        <f t="shared" si="33"/>
        <v>PASS</v>
      </c>
      <c r="AN49" s="4">
        <v>0</v>
      </c>
      <c r="AO49" s="9" t="str">
        <f t="shared" si="34"/>
        <v>PASS</v>
      </c>
      <c r="AP49" s="4">
        <v>0</v>
      </c>
      <c r="AQ49" s="4">
        <v>0</v>
      </c>
      <c r="AR49" s="4">
        <v>0</v>
      </c>
      <c r="AS49" s="4">
        <v>0</v>
      </c>
      <c r="AT49" s="4">
        <v>0</v>
      </c>
      <c r="AU49" s="4">
        <f t="shared" si="35"/>
        <v>0</v>
      </c>
      <c r="AV49" s="9" t="str">
        <f t="shared" si="36"/>
        <v>PASS</v>
      </c>
      <c r="AW49" s="9" t="str">
        <f t="shared" si="37"/>
        <v>Yes</v>
      </c>
      <c r="AX49" s="4">
        <v>10</v>
      </c>
      <c r="AY49" s="4" t="str">
        <f t="shared" si="44"/>
        <v>PASS</v>
      </c>
      <c r="AZ49" s="4">
        <v>1</v>
      </c>
      <c r="BA49" s="4">
        <v>100</v>
      </c>
      <c r="BB49" s="9" t="str">
        <f>IF(AND(BA49&lt;66),"PASS","FAIL")</f>
        <v>FAIL</v>
      </c>
      <c r="BC49" s="4" t="s">
        <v>86</v>
      </c>
      <c r="BD49" s="9" t="str">
        <f t="shared" si="38"/>
        <v>PASS</v>
      </c>
      <c r="BE49" s="9" t="s">
        <v>669</v>
      </c>
      <c r="BF49" s="9" t="str">
        <f>IF(BE49=("No"),"PASS","FAIL")</f>
        <v>FAIL</v>
      </c>
      <c r="BG49" s="4">
        <v>0</v>
      </c>
      <c r="BH49" s="9" t="str">
        <f t="shared" si="39"/>
        <v>PASS</v>
      </c>
      <c r="BI49" s="4">
        <v>0</v>
      </c>
      <c r="BJ49" s="9" t="str">
        <f t="shared" si="40"/>
        <v>PASS</v>
      </c>
      <c r="BK49" s="4">
        <v>0</v>
      </c>
      <c r="BL49" s="9" t="str">
        <f t="shared" si="41"/>
        <v>PASS</v>
      </c>
      <c r="BM49" s="9" t="s">
        <v>666</v>
      </c>
      <c r="BO49" s="4">
        <v>0</v>
      </c>
      <c r="BQ49" s="15">
        <f t="shared" si="42"/>
        <v>5</v>
      </c>
      <c r="BR49" s="9" t="str">
        <f t="shared" si="43"/>
        <v>FAIL</v>
      </c>
      <c r="BS49" s="4">
        <v>15</v>
      </c>
      <c r="BT49" s="4">
        <v>15</v>
      </c>
      <c r="BU49" s="4">
        <v>15</v>
      </c>
      <c r="BV49" s="4">
        <v>15</v>
      </c>
      <c r="BW49" s="4" t="s">
        <v>86</v>
      </c>
      <c r="BX49" s="4" t="s">
        <v>86</v>
      </c>
      <c r="BY49" s="4">
        <v>0</v>
      </c>
      <c r="BZ49" s="4" t="s">
        <v>86</v>
      </c>
      <c r="CA49" s="4">
        <v>0</v>
      </c>
      <c r="CB49" s="4" t="s">
        <v>409</v>
      </c>
      <c r="CC49" s="4">
        <v>0</v>
      </c>
      <c r="CD49" s="4">
        <v>0</v>
      </c>
      <c r="CE49" s="4">
        <v>0</v>
      </c>
      <c r="CF49" s="4">
        <v>0</v>
      </c>
      <c r="CG49" s="4">
        <v>0</v>
      </c>
      <c r="CH49" t="s">
        <v>421</v>
      </c>
    </row>
    <row r="50" spans="1:86" x14ac:dyDescent="0.35">
      <c r="A50" s="4">
        <v>63</v>
      </c>
      <c r="B50" s="4" t="s">
        <v>567</v>
      </c>
      <c r="C50" s="4">
        <v>61</v>
      </c>
      <c r="D50" s="24">
        <v>-4.0001486561498698</v>
      </c>
      <c r="E50" s="24">
        <v>50.472908358790299</v>
      </c>
      <c r="F50" s="4">
        <v>110</v>
      </c>
      <c r="G50" s="4" t="s">
        <v>82</v>
      </c>
      <c r="H50" s="4">
        <v>0</v>
      </c>
      <c r="I50" s="4">
        <v>0</v>
      </c>
      <c r="J50" s="4">
        <v>2</v>
      </c>
      <c r="K50" s="4">
        <v>0</v>
      </c>
      <c r="L50" s="4">
        <v>0</v>
      </c>
      <c r="M50" s="4">
        <v>0</v>
      </c>
      <c r="N50" s="4">
        <v>0</v>
      </c>
      <c r="O50" s="4">
        <v>0</v>
      </c>
      <c r="P50" s="4">
        <v>0</v>
      </c>
      <c r="Q50" s="4">
        <v>0</v>
      </c>
      <c r="R50" s="4">
        <v>1</v>
      </c>
      <c r="S50" s="4">
        <v>85</v>
      </c>
      <c r="T50" s="4">
        <v>0</v>
      </c>
      <c r="U50" s="4">
        <v>0</v>
      </c>
      <c r="V50" s="4">
        <v>0</v>
      </c>
      <c r="W50" s="4">
        <f t="shared" si="23"/>
        <v>3</v>
      </c>
      <c r="X50" s="9" t="str">
        <f t="shared" si="24"/>
        <v>FAIL</v>
      </c>
      <c r="Y50" s="9">
        <f t="shared" si="25"/>
        <v>88</v>
      </c>
      <c r="Z50" s="9" t="str">
        <f t="shared" si="26"/>
        <v>PASS</v>
      </c>
      <c r="AA50" s="9"/>
      <c r="AB50" s="9"/>
      <c r="AC50" s="9"/>
      <c r="AD50" s="13">
        <f t="shared" si="27"/>
        <v>0</v>
      </c>
      <c r="AE50" s="9" t="str">
        <f t="shared" si="28"/>
        <v>PASS</v>
      </c>
      <c r="AF50" s="4">
        <v>1</v>
      </c>
      <c r="AG50" s="9" t="str">
        <f t="shared" si="29"/>
        <v>PASS</v>
      </c>
      <c r="AH50" s="13">
        <f t="shared" si="30"/>
        <v>0</v>
      </c>
      <c r="AI50" s="9" t="str">
        <f t="shared" si="31"/>
        <v>PASS</v>
      </c>
      <c r="AJ50" s="4">
        <v>10</v>
      </c>
      <c r="AK50" s="9" t="str">
        <f t="shared" si="32"/>
        <v>PASS</v>
      </c>
      <c r="AL50" s="4">
        <v>0</v>
      </c>
      <c r="AM50" s="9" t="str">
        <f t="shared" si="33"/>
        <v>PASS</v>
      </c>
      <c r="AN50" s="4">
        <v>0</v>
      </c>
      <c r="AO50" s="9" t="str">
        <f t="shared" si="34"/>
        <v>PASS</v>
      </c>
      <c r="AP50" s="4">
        <v>0</v>
      </c>
      <c r="AQ50" s="4">
        <v>0</v>
      </c>
      <c r="AR50" s="4">
        <v>0</v>
      </c>
      <c r="AS50" s="4">
        <v>0</v>
      </c>
      <c r="AT50" s="4">
        <v>0</v>
      </c>
      <c r="AU50" s="4">
        <f t="shared" si="35"/>
        <v>0</v>
      </c>
      <c r="AV50" s="9" t="str">
        <f t="shared" si="36"/>
        <v>PASS</v>
      </c>
      <c r="AW50" s="9" t="str">
        <f t="shared" si="37"/>
        <v>Yes</v>
      </c>
      <c r="AX50" s="4">
        <v>4</v>
      </c>
      <c r="AY50" s="4" t="str">
        <f t="shared" si="44"/>
        <v>PASS</v>
      </c>
      <c r="AZ50" s="4">
        <v>0</v>
      </c>
      <c r="BA50" s="4">
        <v>0</v>
      </c>
      <c r="BB50" s="9" t="s">
        <v>665</v>
      </c>
      <c r="BC50" s="4" t="s">
        <v>86</v>
      </c>
      <c r="BD50" s="9" t="str">
        <f t="shared" si="38"/>
        <v>PASS</v>
      </c>
      <c r="BE50" s="9"/>
      <c r="BF50" s="9" t="s">
        <v>667</v>
      </c>
      <c r="BG50" s="4">
        <v>0</v>
      </c>
      <c r="BH50" s="9" t="str">
        <f t="shared" si="39"/>
        <v>PASS</v>
      </c>
      <c r="BI50" s="4">
        <v>0</v>
      </c>
      <c r="BJ50" s="9" t="str">
        <f t="shared" si="40"/>
        <v>PASS</v>
      </c>
      <c r="BK50" s="4">
        <v>0</v>
      </c>
      <c r="BL50" s="9" t="str">
        <f t="shared" si="41"/>
        <v>PASS</v>
      </c>
      <c r="BO50" s="4">
        <v>0</v>
      </c>
      <c r="BQ50" s="15">
        <f t="shared" si="42"/>
        <v>1</v>
      </c>
      <c r="BR50" s="9" t="str">
        <f t="shared" si="43"/>
        <v>FAIL</v>
      </c>
      <c r="BS50" s="4">
        <v>2</v>
      </c>
      <c r="BT50" s="4">
        <v>3</v>
      </c>
      <c r="BU50" s="4">
        <v>2</v>
      </c>
      <c r="BV50" s="4">
        <v>18</v>
      </c>
      <c r="BW50" s="4" t="s">
        <v>86</v>
      </c>
      <c r="BX50" s="4" t="s">
        <v>86</v>
      </c>
      <c r="BY50" s="4">
        <v>0</v>
      </c>
      <c r="BZ50" s="4" t="s">
        <v>86</v>
      </c>
      <c r="CA50" s="4">
        <v>0</v>
      </c>
      <c r="CB50" s="4" t="s">
        <v>409</v>
      </c>
      <c r="CC50" s="4">
        <v>0</v>
      </c>
      <c r="CD50" s="4">
        <v>0</v>
      </c>
      <c r="CE50" s="4">
        <v>1</v>
      </c>
      <c r="CF50" s="4">
        <v>8</v>
      </c>
      <c r="CG50" s="4">
        <v>0</v>
      </c>
      <c r="CH50" t="s">
        <v>569</v>
      </c>
    </row>
    <row r="51" spans="1:86" x14ac:dyDescent="0.35">
      <c r="A51" s="4">
        <v>67</v>
      </c>
      <c r="B51" s="4" t="s">
        <v>395</v>
      </c>
      <c r="C51" s="4">
        <v>62</v>
      </c>
      <c r="D51" s="24">
        <v>-3.9429326542205301</v>
      </c>
      <c r="E51" s="24">
        <v>50.465348527609599</v>
      </c>
      <c r="F51" s="4">
        <v>95</v>
      </c>
      <c r="G51" s="4" t="s">
        <v>82</v>
      </c>
      <c r="H51" s="4">
        <v>1</v>
      </c>
      <c r="I51" s="4">
        <v>0</v>
      </c>
      <c r="J51" s="4">
        <v>1</v>
      </c>
      <c r="K51" s="4">
        <v>2</v>
      </c>
      <c r="L51" s="4">
        <v>10</v>
      </c>
      <c r="M51" s="4">
        <v>0</v>
      </c>
      <c r="N51" s="4">
        <v>0</v>
      </c>
      <c r="O51" s="4">
        <v>0</v>
      </c>
      <c r="P51" s="4">
        <v>0</v>
      </c>
      <c r="Q51" s="4">
        <v>0</v>
      </c>
      <c r="R51" s="4">
        <v>0</v>
      </c>
      <c r="S51" s="4">
        <v>80</v>
      </c>
      <c r="T51" s="4">
        <v>0</v>
      </c>
      <c r="U51" s="4">
        <v>0</v>
      </c>
      <c r="V51" s="4">
        <v>2</v>
      </c>
      <c r="W51" s="4">
        <f t="shared" si="23"/>
        <v>6</v>
      </c>
      <c r="X51" s="9" t="str">
        <f t="shared" si="24"/>
        <v>PASS</v>
      </c>
      <c r="Y51" s="9">
        <f t="shared" si="25"/>
        <v>96</v>
      </c>
      <c r="Z51" s="9" t="str">
        <f t="shared" si="26"/>
        <v>PASS</v>
      </c>
      <c r="AA51" s="9"/>
      <c r="AB51" s="9"/>
      <c r="AC51" s="9"/>
      <c r="AD51" s="13">
        <f t="shared" si="27"/>
        <v>10</v>
      </c>
      <c r="AE51" s="9" t="str">
        <f t="shared" si="28"/>
        <v>PASS</v>
      </c>
      <c r="AF51" s="4">
        <v>5</v>
      </c>
      <c r="AG51" s="9" t="str">
        <f t="shared" si="29"/>
        <v>PASS</v>
      </c>
      <c r="AH51" s="13">
        <f t="shared" si="30"/>
        <v>0</v>
      </c>
      <c r="AI51" s="9" t="str">
        <f t="shared" si="31"/>
        <v>PASS</v>
      </c>
      <c r="AJ51" s="4">
        <v>75</v>
      </c>
      <c r="AK51" s="9" t="str">
        <f t="shared" si="32"/>
        <v>PASS</v>
      </c>
      <c r="AL51" s="4">
        <v>0</v>
      </c>
      <c r="AM51" s="9" t="str">
        <f t="shared" si="33"/>
        <v>PASS</v>
      </c>
      <c r="AN51" s="4">
        <v>0</v>
      </c>
      <c r="AO51" s="9" t="str">
        <f t="shared" si="34"/>
        <v>PASS</v>
      </c>
      <c r="AP51" s="4">
        <v>0</v>
      </c>
      <c r="AQ51" s="4">
        <v>0</v>
      </c>
      <c r="AR51" s="4">
        <v>0</v>
      </c>
      <c r="AS51" s="4">
        <v>0</v>
      </c>
      <c r="AT51" s="4">
        <v>0</v>
      </c>
      <c r="AU51" s="4">
        <f t="shared" si="35"/>
        <v>0</v>
      </c>
      <c r="AV51" s="9" t="str">
        <f t="shared" si="36"/>
        <v>PASS</v>
      </c>
      <c r="AW51" s="9" t="str">
        <f t="shared" si="37"/>
        <v>Yes</v>
      </c>
      <c r="AX51" s="4">
        <v>0</v>
      </c>
      <c r="AY51" s="4" t="str">
        <f t="shared" si="44"/>
        <v>PASS</v>
      </c>
      <c r="AZ51" s="4">
        <v>0</v>
      </c>
      <c r="BA51" s="4">
        <v>0</v>
      </c>
      <c r="BB51" s="9" t="s">
        <v>665</v>
      </c>
      <c r="BC51" s="4" t="s">
        <v>86</v>
      </c>
      <c r="BD51" s="9" t="str">
        <f t="shared" si="38"/>
        <v>PASS</v>
      </c>
      <c r="BE51" s="9" t="s">
        <v>666</v>
      </c>
      <c r="BF51" s="9" t="str">
        <f t="shared" ref="BF51:BF58" si="45">IF(BE51=("No"),"PASS","FAIL")</f>
        <v>PASS</v>
      </c>
      <c r="BG51" s="4">
        <v>0</v>
      </c>
      <c r="BH51" s="9" t="str">
        <f t="shared" si="39"/>
        <v>PASS</v>
      </c>
      <c r="BI51" s="4">
        <v>0</v>
      </c>
      <c r="BJ51" s="9" t="str">
        <f t="shared" si="40"/>
        <v>PASS</v>
      </c>
      <c r="BK51" s="4">
        <v>0</v>
      </c>
      <c r="BL51" s="9" t="str">
        <f t="shared" si="41"/>
        <v>PASS</v>
      </c>
      <c r="BM51" s="11" t="s">
        <v>669</v>
      </c>
      <c r="BO51" s="4">
        <v>0</v>
      </c>
      <c r="BQ51" s="15">
        <f t="shared" si="42"/>
        <v>0</v>
      </c>
      <c r="BR51" s="9" t="str">
        <f t="shared" si="43"/>
        <v>PASS</v>
      </c>
      <c r="BS51" s="4">
        <v>25</v>
      </c>
      <c r="BT51" s="4">
        <v>25</v>
      </c>
      <c r="BU51" s="4">
        <v>15</v>
      </c>
      <c r="BV51" s="4">
        <v>15</v>
      </c>
      <c r="BW51" s="4" t="s">
        <v>86</v>
      </c>
      <c r="BX51" s="4" t="s">
        <v>86</v>
      </c>
      <c r="BY51" s="4">
        <v>0</v>
      </c>
      <c r="BZ51" s="4" t="s">
        <v>86</v>
      </c>
      <c r="CA51" s="4">
        <v>0</v>
      </c>
      <c r="CB51" s="4" t="s">
        <v>229</v>
      </c>
      <c r="CC51" s="4">
        <v>0</v>
      </c>
      <c r="CD51" s="4">
        <v>0</v>
      </c>
      <c r="CE51" s="4">
        <v>0</v>
      </c>
      <c r="CF51" s="4">
        <v>0</v>
      </c>
      <c r="CG51" s="4">
        <v>0</v>
      </c>
      <c r="CH51" t="s">
        <v>397</v>
      </c>
    </row>
    <row r="52" spans="1:86" x14ac:dyDescent="0.35">
      <c r="A52" s="4">
        <v>68</v>
      </c>
      <c r="B52" s="4" t="s">
        <v>398</v>
      </c>
      <c r="C52" s="4">
        <v>62</v>
      </c>
      <c r="D52" s="24">
        <v>-3.9358081157021698</v>
      </c>
      <c r="E52" s="24">
        <v>50.465639396182802</v>
      </c>
      <c r="F52" s="4">
        <v>43</v>
      </c>
      <c r="G52" s="4" t="s">
        <v>82</v>
      </c>
      <c r="H52" s="4">
        <v>0</v>
      </c>
      <c r="I52" s="4">
        <v>0</v>
      </c>
      <c r="J52" s="4">
        <v>0</v>
      </c>
      <c r="K52" s="4">
        <v>0</v>
      </c>
      <c r="L52" s="4">
        <v>0</v>
      </c>
      <c r="M52" s="4">
        <v>0</v>
      </c>
      <c r="N52" s="4">
        <v>0</v>
      </c>
      <c r="O52" s="4">
        <v>0</v>
      </c>
      <c r="P52" s="4">
        <v>90</v>
      </c>
      <c r="Q52" s="4">
        <v>0</v>
      </c>
      <c r="R52" s="4">
        <v>0</v>
      </c>
      <c r="S52" s="4">
        <v>20</v>
      </c>
      <c r="T52" s="4">
        <v>0</v>
      </c>
      <c r="U52" s="4">
        <v>0</v>
      </c>
      <c r="V52" s="4">
        <v>5</v>
      </c>
      <c r="W52" s="4">
        <f t="shared" si="23"/>
        <v>3</v>
      </c>
      <c r="X52" s="9" t="str">
        <f t="shared" si="24"/>
        <v>FAIL</v>
      </c>
      <c r="Y52" s="11">
        <f t="shared" si="25"/>
        <v>115</v>
      </c>
      <c r="Z52" s="9" t="str">
        <f t="shared" si="26"/>
        <v>PASS</v>
      </c>
      <c r="AA52" s="9"/>
      <c r="AB52" s="9"/>
      <c r="AC52" s="9"/>
      <c r="AD52" s="13">
        <f t="shared" si="27"/>
        <v>0</v>
      </c>
      <c r="AE52" s="9" t="str">
        <f t="shared" si="28"/>
        <v>PASS</v>
      </c>
      <c r="AF52" s="4">
        <v>0</v>
      </c>
      <c r="AG52" s="9" t="str">
        <f t="shared" si="29"/>
        <v>PASS</v>
      </c>
      <c r="AH52" s="13">
        <f t="shared" si="30"/>
        <v>0</v>
      </c>
      <c r="AI52" s="9" t="str">
        <f t="shared" si="31"/>
        <v>PASS</v>
      </c>
      <c r="AJ52" s="4">
        <v>60</v>
      </c>
      <c r="AK52" s="9" t="str">
        <f t="shared" si="32"/>
        <v>PASS</v>
      </c>
      <c r="AL52" s="4">
        <v>0</v>
      </c>
      <c r="AM52" s="9" t="str">
        <f t="shared" si="33"/>
        <v>PASS</v>
      </c>
      <c r="AN52" s="4">
        <v>0</v>
      </c>
      <c r="AO52" s="9" t="str">
        <f t="shared" si="34"/>
        <v>PASS</v>
      </c>
      <c r="AP52" s="4">
        <v>5</v>
      </c>
      <c r="AQ52" s="4">
        <v>0</v>
      </c>
      <c r="AR52" s="4">
        <v>0</v>
      </c>
      <c r="AS52" s="4">
        <v>0</v>
      </c>
      <c r="AT52" s="4">
        <v>0</v>
      </c>
      <c r="AU52" s="4">
        <f t="shared" si="35"/>
        <v>5</v>
      </c>
      <c r="AV52" s="9" t="str">
        <f t="shared" si="36"/>
        <v>FAIL</v>
      </c>
      <c r="AW52" s="9" t="str">
        <f t="shared" si="37"/>
        <v>Yes</v>
      </c>
      <c r="AX52" s="4">
        <v>0</v>
      </c>
      <c r="AY52" s="4" t="str">
        <f t="shared" si="44"/>
        <v>PASS</v>
      </c>
      <c r="AZ52" s="4">
        <v>0</v>
      </c>
      <c r="BA52" s="4">
        <v>0</v>
      </c>
      <c r="BB52" s="9" t="s">
        <v>665</v>
      </c>
      <c r="BC52" s="4" t="s">
        <v>86</v>
      </c>
      <c r="BD52" s="9" t="str">
        <f t="shared" si="38"/>
        <v>PASS</v>
      </c>
      <c r="BE52" s="9" t="s">
        <v>666</v>
      </c>
      <c r="BF52" s="9" t="str">
        <f t="shared" si="45"/>
        <v>PASS</v>
      </c>
      <c r="BG52" s="4">
        <v>0</v>
      </c>
      <c r="BH52" s="9" t="str">
        <f t="shared" si="39"/>
        <v>PASS</v>
      </c>
      <c r="BI52" s="4">
        <v>0</v>
      </c>
      <c r="BJ52" s="9" t="str">
        <f t="shared" si="40"/>
        <v>PASS</v>
      </c>
      <c r="BK52" s="4">
        <v>0</v>
      </c>
      <c r="BL52" s="9" t="str">
        <f t="shared" si="41"/>
        <v>PASS</v>
      </c>
      <c r="BM52" s="9" t="s">
        <v>669</v>
      </c>
      <c r="BO52" s="4">
        <v>0</v>
      </c>
      <c r="BQ52" s="15">
        <f t="shared" si="42"/>
        <v>2</v>
      </c>
      <c r="BR52" s="9" t="str">
        <f t="shared" si="43"/>
        <v>FAIL</v>
      </c>
      <c r="BS52" s="4">
        <v>15</v>
      </c>
      <c r="BT52" s="4">
        <v>15</v>
      </c>
      <c r="BU52" s="4">
        <v>16</v>
      </c>
      <c r="BV52" s="4">
        <v>10</v>
      </c>
      <c r="BW52" s="4" t="s">
        <v>86</v>
      </c>
      <c r="BX52" s="4" t="s">
        <v>86</v>
      </c>
      <c r="BY52" s="4">
        <v>0</v>
      </c>
      <c r="BZ52" s="4" t="s">
        <v>86</v>
      </c>
      <c r="CA52" s="4">
        <v>0</v>
      </c>
      <c r="CB52" s="4" t="s">
        <v>229</v>
      </c>
      <c r="CC52" s="4">
        <v>0</v>
      </c>
      <c r="CD52" s="4">
        <v>0</v>
      </c>
      <c r="CE52" s="4">
        <v>5</v>
      </c>
      <c r="CF52" s="4">
        <v>5</v>
      </c>
      <c r="CG52" s="4">
        <v>0</v>
      </c>
      <c r="CH52"/>
    </row>
    <row r="53" spans="1:86" x14ac:dyDescent="0.35">
      <c r="A53" s="4">
        <v>66</v>
      </c>
      <c r="B53" s="4" t="s">
        <v>400</v>
      </c>
      <c r="C53" s="4">
        <v>62</v>
      </c>
      <c r="D53" s="24">
        <v>-3.92992657873741</v>
      </c>
      <c r="E53" s="24">
        <v>50.4593521708194</v>
      </c>
      <c r="F53" s="4">
        <v>35</v>
      </c>
      <c r="G53" s="4" t="s">
        <v>82</v>
      </c>
      <c r="H53" s="4">
        <v>0</v>
      </c>
      <c r="I53" s="4">
        <v>0</v>
      </c>
      <c r="J53" s="4">
        <v>0</v>
      </c>
      <c r="K53" s="4">
        <v>3</v>
      </c>
      <c r="L53" s="4">
        <v>0</v>
      </c>
      <c r="M53" s="4">
        <v>0</v>
      </c>
      <c r="N53" s="4">
        <v>0</v>
      </c>
      <c r="O53" s="4">
        <v>0</v>
      </c>
      <c r="P53" s="4">
        <v>35</v>
      </c>
      <c r="Q53" s="4">
        <v>0</v>
      </c>
      <c r="R53" s="4">
        <v>0</v>
      </c>
      <c r="S53" s="4">
        <v>40</v>
      </c>
      <c r="T53" s="4">
        <v>0</v>
      </c>
      <c r="U53" s="4">
        <v>0</v>
      </c>
      <c r="V53" s="4">
        <v>0</v>
      </c>
      <c r="W53" s="4">
        <f t="shared" si="23"/>
        <v>3</v>
      </c>
      <c r="X53" s="9" t="str">
        <f t="shared" si="24"/>
        <v>FAIL</v>
      </c>
      <c r="Y53" s="9">
        <f t="shared" si="25"/>
        <v>78</v>
      </c>
      <c r="Z53" s="9" t="str">
        <f t="shared" si="26"/>
        <v>PASS</v>
      </c>
      <c r="AA53" s="9"/>
      <c r="AB53" s="9"/>
      <c r="AC53" s="9"/>
      <c r="AD53" s="13">
        <f t="shared" si="27"/>
        <v>0</v>
      </c>
      <c r="AE53" s="9" t="str">
        <f t="shared" si="28"/>
        <v>PASS</v>
      </c>
      <c r="AF53" s="4">
        <v>0</v>
      </c>
      <c r="AG53" s="9" t="str">
        <f t="shared" si="29"/>
        <v>PASS</v>
      </c>
      <c r="AH53" s="13">
        <f t="shared" si="30"/>
        <v>0</v>
      </c>
      <c r="AI53" s="9" t="str">
        <f t="shared" si="31"/>
        <v>PASS</v>
      </c>
      <c r="AJ53" s="4">
        <v>60</v>
      </c>
      <c r="AK53" s="9" t="str">
        <f t="shared" si="32"/>
        <v>PASS</v>
      </c>
      <c r="AL53" s="4">
        <v>0</v>
      </c>
      <c r="AM53" s="9" t="str">
        <f t="shared" si="33"/>
        <v>PASS</v>
      </c>
      <c r="AN53" s="4">
        <v>0</v>
      </c>
      <c r="AO53" s="9" t="str">
        <f t="shared" si="34"/>
        <v>PASS</v>
      </c>
      <c r="AP53" s="4">
        <v>0</v>
      </c>
      <c r="AQ53" s="4">
        <v>0</v>
      </c>
      <c r="AR53" s="4">
        <v>0</v>
      </c>
      <c r="AS53" s="4">
        <v>0</v>
      </c>
      <c r="AT53" s="4">
        <v>0</v>
      </c>
      <c r="AU53" s="4">
        <f t="shared" si="35"/>
        <v>0</v>
      </c>
      <c r="AV53" s="9" t="str">
        <f t="shared" si="36"/>
        <v>PASS</v>
      </c>
      <c r="AW53" s="9" t="str">
        <f t="shared" si="37"/>
        <v>No</v>
      </c>
      <c r="AX53" s="4">
        <v>0</v>
      </c>
      <c r="AY53" s="4" t="s">
        <v>668</v>
      </c>
      <c r="AZ53" s="4">
        <v>0</v>
      </c>
      <c r="BA53" s="4">
        <v>0</v>
      </c>
      <c r="BB53" s="9" t="s">
        <v>665</v>
      </c>
      <c r="BC53" s="4" t="s">
        <v>86</v>
      </c>
      <c r="BD53" s="9" t="str">
        <f t="shared" si="38"/>
        <v>PASS</v>
      </c>
      <c r="BE53" s="9" t="s">
        <v>666</v>
      </c>
      <c r="BF53" s="9" t="str">
        <f t="shared" si="45"/>
        <v>PASS</v>
      </c>
      <c r="BG53" s="4">
        <v>0</v>
      </c>
      <c r="BH53" s="9" t="str">
        <f t="shared" si="39"/>
        <v>PASS</v>
      </c>
      <c r="BI53" s="4">
        <v>0</v>
      </c>
      <c r="BJ53" s="9" t="str">
        <f t="shared" si="40"/>
        <v>PASS</v>
      </c>
      <c r="BK53" s="4">
        <v>0</v>
      </c>
      <c r="BL53" s="9" t="str">
        <f t="shared" si="41"/>
        <v>PASS</v>
      </c>
      <c r="BM53" s="9" t="s">
        <v>669</v>
      </c>
      <c r="BO53" s="4">
        <v>0</v>
      </c>
      <c r="BQ53" s="15">
        <f t="shared" si="42"/>
        <v>1</v>
      </c>
      <c r="BR53" s="9" t="str">
        <f t="shared" si="43"/>
        <v>FAIL</v>
      </c>
      <c r="BS53" s="4">
        <v>7</v>
      </c>
      <c r="BT53" s="4">
        <v>10</v>
      </c>
      <c r="BU53" s="4">
        <v>10</v>
      </c>
      <c r="BV53" s="4">
        <v>8</v>
      </c>
      <c r="BW53" s="4" t="s">
        <v>86</v>
      </c>
      <c r="BX53" s="4" t="s">
        <v>86</v>
      </c>
      <c r="BY53" s="4">
        <v>0</v>
      </c>
      <c r="BZ53" s="4" t="s">
        <v>86</v>
      </c>
      <c r="CA53" s="4">
        <v>0</v>
      </c>
      <c r="CB53" s="4" t="s">
        <v>229</v>
      </c>
      <c r="CC53" s="4">
        <v>0</v>
      </c>
      <c r="CD53" s="4">
        <v>0</v>
      </c>
      <c r="CE53" s="4">
        <v>0</v>
      </c>
      <c r="CF53" s="4">
        <v>1</v>
      </c>
      <c r="CG53" s="4">
        <v>0</v>
      </c>
      <c r="CH53" t="s">
        <v>402</v>
      </c>
    </row>
    <row r="54" spans="1:86" x14ac:dyDescent="0.35">
      <c r="A54" s="4">
        <v>65</v>
      </c>
      <c r="B54" s="4" t="s">
        <v>403</v>
      </c>
      <c r="C54" s="4">
        <v>62</v>
      </c>
      <c r="D54" s="24">
        <v>-3.9303865583837001</v>
      </c>
      <c r="E54" s="24">
        <v>50.456433771550401</v>
      </c>
      <c r="F54" s="4">
        <v>125</v>
      </c>
      <c r="G54" s="4" t="s">
        <v>82</v>
      </c>
      <c r="H54" s="4">
        <v>0</v>
      </c>
      <c r="I54" s="4">
        <v>0</v>
      </c>
      <c r="J54" s="4">
        <v>0</v>
      </c>
      <c r="K54" s="4">
        <v>0</v>
      </c>
      <c r="L54" s="4">
        <v>3</v>
      </c>
      <c r="M54" s="4">
        <v>0</v>
      </c>
      <c r="N54" s="4">
        <v>0</v>
      </c>
      <c r="O54" s="4">
        <v>0</v>
      </c>
      <c r="P54" s="4">
        <v>90</v>
      </c>
      <c r="Q54" s="4">
        <v>0</v>
      </c>
      <c r="R54" s="4">
        <v>0</v>
      </c>
      <c r="S54" s="4">
        <v>25</v>
      </c>
      <c r="T54" s="4">
        <v>0</v>
      </c>
      <c r="U54" s="4">
        <v>0</v>
      </c>
      <c r="V54" s="4">
        <v>0</v>
      </c>
      <c r="W54" s="4">
        <f t="shared" si="23"/>
        <v>3</v>
      </c>
      <c r="X54" s="9" t="str">
        <f t="shared" si="24"/>
        <v>FAIL</v>
      </c>
      <c r="Y54" s="11">
        <f t="shared" si="25"/>
        <v>118</v>
      </c>
      <c r="Z54" s="9" t="str">
        <f t="shared" si="26"/>
        <v>PASS</v>
      </c>
      <c r="AA54" s="9"/>
      <c r="AB54" s="9"/>
      <c r="AC54" s="9"/>
      <c r="AD54" s="13">
        <f t="shared" si="27"/>
        <v>3</v>
      </c>
      <c r="AE54" s="9" t="str">
        <f t="shared" si="28"/>
        <v>PASS</v>
      </c>
      <c r="AF54" s="4">
        <v>0</v>
      </c>
      <c r="AG54" s="9" t="str">
        <f t="shared" si="29"/>
        <v>PASS</v>
      </c>
      <c r="AH54" s="13">
        <f t="shared" si="30"/>
        <v>0</v>
      </c>
      <c r="AI54" s="9" t="str">
        <f t="shared" si="31"/>
        <v>PASS</v>
      </c>
      <c r="AJ54" s="4">
        <v>90</v>
      </c>
      <c r="AK54" s="9" t="str">
        <f t="shared" si="32"/>
        <v>FAIL</v>
      </c>
      <c r="AL54" s="4">
        <v>0</v>
      </c>
      <c r="AM54" s="9" t="str">
        <f t="shared" si="33"/>
        <v>PASS</v>
      </c>
      <c r="AN54" s="4">
        <v>0</v>
      </c>
      <c r="AO54" s="9" t="str">
        <f t="shared" si="34"/>
        <v>PASS</v>
      </c>
      <c r="AP54" s="4">
        <v>0</v>
      </c>
      <c r="AQ54" s="4">
        <v>0</v>
      </c>
      <c r="AR54" s="4">
        <v>0</v>
      </c>
      <c r="AS54" s="4">
        <v>0</v>
      </c>
      <c r="AT54" s="4">
        <v>0</v>
      </c>
      <c r="AU54" s="4">
        <f t="shared" si="35"/>
        <v>0</v>
      </c>
      <c r="AV54" s="9" t="str">
        <f t="shared" si="36"/>
        <v>PASS</v>
      </c>
      <c r="AW54" s="9" t="str">
        <f t="shared" si="37"/>
        <v>No</v>
      </c>
      <c r="AX54" s="4">
        <v>0</v>
      </c>
      <c r="AY54" s="4" t="s">
        <v>668</v>
      </c>
      <c r="AZ54" s="4">
        <v>0</v>
      </c>
      <c r="BA54" s="4">
        <v>0</v>
      </c>
      <c r="BB54" s="9" t="s">
        <v>665</v>
      </c>
      <c r="BC54" s="4" t="s">
        <v>86</v>
      </c>
      <c r="BD54" s="9" t="str">
        <f t="shared" si="38"/>
        <v>PASS</v>
      </c>
      <c r="BE54" s="9" t="s">
        <v>666</v>
      </c>
      <c r="BF54" s="9" t="str">
        <f t="shared" si="45"/>
        <v>PASS</v>
      </c>
      <c r="BG54" s="4">
        <v>0</v>
      </c>
      <c r="BH54" s="9" t="str">
        <f t="shared" si="39"/>
        <v>PASS</v>
      </c>
      <c r="BI54" s="4">
        <v>0</v>
      </c>
      <c r="BJ54" s="9" t="str">
        <f t="shared" si="40"/>
        <v>PASS</v>
      </c>
      <c r="BK54" s="4">
        <v>0</v>
      </c>
      <c r="BL54" s="9" t="str">
        <f t="shared" si="41"/>
        <v>PASS</v>
      </c>
      <c r="BM54" s="9" t="s">
        <v>669</v>
      </c>
      <c r="BO54" s="4">
        <v>0</v>
      </c>
      <c r="BQ54" s="15">
        <f t="shared" si="42"/>
        <v>2</v>
      </c>
      <c r="BR54" s="9" t="str">
        <f t="shared" si="43"/>
        <v>FAIL</v>
      </c>
      <c r="BS54" s="4">
        <v>40</v>
      </c>
      <c r="BT54" s="4">
        <v>40</v>
      </c>
      <c r="BU54" s="4">
        <v>40</v>
      </c>
      <c r="BV54" s="4">
        <v>30</v>
      </c>
      <c r="BW54" s="4" t="s">
        <v>86</v>
      </c>
      <c r="BX54" s="4" t="s">
        <v>86</v>
      </c>
      <c r="BY54" s="4">
        <v>0</v>
      </c>
      <c r="BZ54" s="4" t="s">
        <v>86</v>
      </c>
      <c r="CA54" s="4">
        <v>0</v>
      </c>
      <c r="CB54" s="4" t="s">
        <v>229</v>
      </c>
      <c r="CC54" s="4">
        <v>0</v>
      </c>
      <c r="CD54" s="4">
        <v>0</v>
      </c>
      <c r="CE54" s="4">
        <v>0</v>
      </c>
      <c r="CF54" s="4">
        <v>5</v>
      </c>
      <c r="CG54" s="4">
        <v>0</v>
      </c>
      <c r="CH54" t="s">
        <v>405</v>
      </c>
    </row>
    <row r="55" spans="1:86" x14ac:dyDescent="0.35">
      <c r="A55" s="4">
        <v>29</v>
      </c>
      <c r="B55" s="4" t="s">
        <v>406</v>
      </c>
      <c r="C55" s="4">
        <v>62</v>
      </c>
      <c r="D55" s="24">
        <v>-3.9597698503543199</v>
      </c>
      <c r="E55" s="24">
        <v>50.462249941632699</v>
      </c>
      <c r="F55" s="4">
        <v>130</v>
      </c>
      <c r="G55" s="4" t="s">
        <v>82</v>
      </c>
      <c r="H55" s="4">
        <v>5</v>
      </c>
      <c r="I55" s="4">
        <v>0</v>
      </c>
      <c r="J55" s="4">
        <v>4</v>
      </c>
      <c r="K55" s="4">
        <v>0</v>
      </c>
      <c r="L55" s="4">
        <v>2</v>
      </c>
      <c r="M55" s="4">
        <v>0</v>
      </c>
      <c r="N55" s="4">
        <v>0</v>
      </c>
      <c r="O55" s="4">
        <v>0</v>
      </c>
      <c r="P55" s="4">
        <v>2</v>
      </c>
      <c r="Q55" s="4">
        <v>0</v>
      </c>
      <c r="R55" s="4">
        <v>0</v>
      </c>
      <c r="S55" s="4">
        <v>12</v>
      </c>
      <c r="T55" s="4">
        <v>0</v>
      </c>
      <c r="U55" s="4">
        <v>6</v>
      </c>
      <c r="V55" s="4">
        <v>1</v>
      </c>
      <c r="W55" s="4">
        <f t="shared" si="23"/>
        <v>7</v>
      </c>
      <c r="X55" s="9" t="str">
        <f t="shared" si="24"/>
        <v>PASS</v>
      </c>
      <c r="Y55" s="9">
        <f t="shared" si="25"/>
        <v>32</v>
      </c>
      <c r="Z55" s="9" t="str">
        <f t="shared" si="26"/>
        <v>FAIL</v>
      </c>
      <c r="AA55" s="9"/>
      <c r="AB55" s="9"/>
      <c r="AC55" s="9"/>
      <c r="AD55" s="13">
        <f t="shared" si="27"/>
        <v>2</v>
      </c>
      <c r="AE55" s="9" t="str">
        <f t="shared" si="28"/>
        <v>PASS</v>
      </c>
      <c r="AF55" s="4">
        <v>11</v>
      </c>
      <c r="AG55" s="9" t="str">
        <f t="shared" si="29"/>
        <v>PASS</v>
      </c>
      <c r="AH55" s="13">
        <f t="shared" si="30"/>
        <v>6</v>
      </c>
      <c r="AI55" s="9" t="str">
        <f t="shared" si="31"/>
        <v>PASS</v>
      </c>
      <c r="AJ55" s="4">
        <v>15</v>
      </c>
      <c r="AK55" s="9" t="str">
        <f t="shared" si="32"/>
        <v>PASS</v>
      </c>
      <c r="AL55" s="4">
        <v>0</v>
      </c>
      <c r="AM55" s="9" t="str">
        <f t="shared" si="33"/>
        <v>PASS</v>
      </c>
      <c r="AN55" s="4">
        <v>0</v>
      </c>
      <c r="AO55" s="9" t="str">
        <f t="shared" si="34"/>
        <v>PASS</v>
      </c>
      <c r="AP55" s="4">
        <v>0</v>
      </c>
      <c r="AQ55" s="4">
        <v>0</v>
      </c>
      <c r="AR55" s="4">
        <v>0</v>
      </c>
      <c r="AS55" s="4">
        <v>0</v>
      </c>
      <c r="AT55" s="4">
        <v>0</v>
      </c>
      <c r="AU55" s="4">
        <f t="shared" si="35"/>
        <v>0</v>
      </c>
      <c r="AV55" s="9" t="str">
        <f t="shared" si="36"/>
        <v>PASS</v>
      </c>
      <c r="AW55" s="9" t="str">
        <f t="shared" si="37"/>
        <v>Yes</v>
      </c>
      <c r="AX55" s="4">
        <v>100</v>
      </c>
      <c r="AY55" s="4" t="str">
        <f>IF(AND(AX55&lt;50),"PASS","FAIL")</f>
        <v>FAIL</v>
      </c>
      <c r="AZ55" s="4">
        <v>0</v>
      </c>
      <c r="BA55" s="4">
        <v>0</v>
      </c>
      <c r="BB55" s="9" t="s">
        <v>665</v>
      </c>
      <c r="BC55" s="4" t="s">
        <v>86</v>
      </c>
      <c r="BD55" s="9" t="str">
        <f t="shared" si="38"/>
        <v>PASS</v>
      </c>
      <c r="BE55" s="9" t="s">
        <v>666</v>
      </c>
      <c r="BF55" s="9" t="str">
        <f t="shared" si="45"/>
        <v>PASS</v>
      </c>
      <c r="BG55" s="4">
        <v>5</v>
      </c>
      <c r="BH55" s="9" t="str">
        <f t="shared" si="39"/>
        <v>PASS</v>
      </c>
      <c r="BI55" s="4">
        <v>0</v>
      </c>
      <c r="BJ55" s="9" t="str">
        <f t="shared" si="40"/>
        <v>PASS</v>
      </c>
      <c r="BK55" s="4">
        <v>0</v>
      </c>
      <c r="BL55" s="9" t="str">
        <f t="shared" si="41"/>
        <v>PASS</v>
      </c>
      <c r="BM55" s="9" t="s">
        <v>669</v>
      </c>
      <c r="BO55" s="4">
        <v>0</v>
      </c>
      <c r="BQ55" s="15">
        <f t="shared" si="42"/>
        <v>2</v>
      </c>
      <c r="BR55" s="9" t="str">
        <f t="shared" si="43"/>
        <v>FAIL</v>
      </c>
      <c r="BS55" s="4">
        <v>20</v>
      </c>
      <c r="BT55" s="4">
        <v>20</v>
      </c>
      <c r="BU55" s="4">
        <v>8</v>
      </c>
      <c r="BV55" s="4">
        <v>10</v>
      </c>
      <c r="BW55" s="4" t="s">
        <v>86</v>
      </c>
      <c r="BX55" s="4" t="s">
        <v>86</v>
      </c>
      <c r="BY55" s="4">
        <v>0</v>
      </c>
      <c r="BZ55" s="4" t="s">
        <v>82</v>
      </c>
      <c r="CA55" s="4">
        <v>3</v>
      </c>
      <c r="CB55" s="4" t="s">
        <v>409</v>
      </c>
      <c r="CC55" s="4">
        <v>0</v>
      </c>
      <c r="CD55" s="4">
        <v>0</v>
      </c>
      <c r="CE55" s="4">
        <v>0</v>
      </c>
      <c r="CF55" s="4">
        <v>5</v>
      </c>
      <c r="CG55" s="4">
        <v>0</v>
      </c>
      <c r="CH55" t="s">
        <v>408</v>
      </c>
    </row>
    <row r="56" spans="1:86" x14ac:dyDescent="0.35">
      <c r="A56" s="4">
        <v>17</v>
      </c>
      <c r="B56" s="4" t="s">
        <v>446</v>
      </c>
      <c r="C56" s="4">
        <v>62</v>
      </c>
      <c r="D56" s="24">
        <v>-3.9346698244730698</v>
      </c>
      <c r="E56" s="24">
        <v>50.453832734735499</v>
      </c>
      <c r="F56" s="4">
        <v>110</v>
      </c>
      <c r="G56" s="4" t="s">
        <v>82</v>
      </c>
      <c r="H56" s="4">
        <v>5</v>
      </c>
      <c r="I56" s="4">
        <v>0</v>
      </c>
      <c r="J56" s="4">
        <v>0</v>
      </c>
      <c r="K56" s="4">
        <v>2</v>
      </c>
      <c r="L56" s="4">
        <v>0</v>
      </c>
      <c r="M56" s="4">
        <v>0</v>
      </c>
      <c r="N56" s="4">
        <v>0</v>
      </c>
      <c r="O56" s="4">
        <v>0</v>
      </c>
      <c r="P56" s="4">
        <v>40</v>
      </c>
      <c r="Q56" s="4">
        <v>0</v>
      </c>
      <c r="R56" s="4">
        <v>0</v>
      </c>
      <c r="S56" s="4">
        <v>10</v>
      </c>
      <c r="T56" s="4">
        <v>0</v>
      </c>
      <c r="U56" s="4">
        <v>0</v>
      </c>
      <c r="V56" s="4">
        <v>0</v>
      </c>
      <c r="W56" s="4">
        <f t="shared" si="23"/>
        <v>4</v>
      </c>
      <c r="X56" s="9" t="str">
        <f t="shared" si="24"/>
        <v>PASS</v>
      </c>
      <c r="Y56" s="9">
        <f t="shared" si="25"/>
        <v>57</v>
      </c>
      <c r="Z56" s="9" t="str">
        <f t="shared" si="26"/>
        <v>PASS</v>
      </c>
      <c r="AA56" s="9"/>
      <c r="AB56" s="9"/>
      <c r="AC56" s="9"/>
      <c r="AD56" s="13">
        <f t="shared" si="27"/>
        <v>0</v>
      </c>
      <c r="AE56" s="9" t="str">
        <f t="shared" si="28"/>
        <v>PASS</v>
      </c>
      <c r="AF56" s="4">
        <v>5</v>
      </c>
      <c r="AG56" s="9" t="str">
        <f t="shared" si="29"/>
        <v>PASS</v>
      </c>
      <c r="AH56" s="13">
        <f t="shared" si="30"/>
        <v>0</v>
      </c>
      <c r="AI56" s="9" t="str">
        <f t="shared" si="31"/>
        <v>PASS</v>
      </c>
      <c r="AJ56" s="4">
        <v>15</v>
      </c>
      <c r="AK56" s="9" t="str">
        <f t="shared" si="32"/>
        <v>PASS</v>
      </c>
      <c r="AL56" s="4">
        <v>0</v>
      </c>
      <c r="AM56" s="9" t="str">
        <f t="shared" si="33"/>
        <v>PASS</v>
      </c>
      <c r="AN56" s="4">
        <v>0</v>
      </c>
      <c r="AO56" s="9" t="str">
        <f t="shared" si="34"/>
        <v>PASS</v>
      </c>
      <c r="AP56" s="4">
        <v>3</v>
      </c>
      <c r="AQ56" s="4">
        <v>1</v>
      </c>
      <c r="AR56" s="4">
        <v>0</v>
      </c>
      <c r="AS56" s="4">
        <v>0</v>
      </c>
      <c r="AT56" s="4">
        <v>0</v>
      </c>
      <c r="AU56" s="4">
        <f t="shared" si="35"/>
        <v>4</v>
      </c>
      <c r="AV56" s="9" t="str">
        <f t="shared" si="36"/>
        <v>FAIL</v>
      </c>
      <c r="AW56" s="9" t="str">
        <f t="shared" si="37"/>
        <v>Yes</v>
      </c>
      <c r="AX56" s="4">
        <v>80</v>
      </c>
      <c r="AY56" s="4" t="str">
        <f>IF(AND(AX56&lt;50),"PASS","FAIL")</f>
        <v>FAIL</v>
      </c>
      <c r="AZ56" s="4">
        <v>0</v>
      </c>
      <c r="BA56" s="4">
        <v>0</v>
      </c>
      <c r="BB56" s="9" t="s">
        <v>665</v>
      </c>
      <c r="BC56" s="4" t="s">
        <v>86</v>
      </c>
      <c r="BD56" s="9" t="str">
        <f t="shared" si="38"/>
        <v>PASS</v>
      </c>
      <c r="BE56" s="9" t="s">
        <v>666</v>
      </c>
      <c r="BF56" s="9" t="str">
        <f t="shared" si="45"/>
        <v>PASS</v>
      </c>
      <c r="BG56" s="4">
        <v>0</v>
      </c>
      <c r="BH56" s="9" t="str">
        <f t="shared" si="39"/>
        <v>PASS</v>
      </c>
      <c r="BI56" s="4">
        <v>0</v>
      </c>
      <c r="BJ56" s="9" t="str">
        <f t="shared" si="40"/>
        <v>PASS</v>
      </c>
      <c r="BK56" s="4">
        <v>0</v>
      </c>
      <c r="BL56" s="9" t="str">
        <f t="shared" si="41"/>
        <v>PASS</v>
      </c>
      <c r="BM56" s="9" t="s">
        <v>669</v>
      </c>
      <c r="BO56" s="4">
        <v>0</v>
      </c>
      <c r="BQ56" s="15">
        <f t="shared" si="42"/>
        <v>2</v>
      </c>
      <c r="BR56" s="9" t="str">
        <f t="shared" si="43"/>
        <v>FAIL</v>
      </c>
      <c r="BS56" s="4">
        <v>7</v>
      </c>
      <c r="BT56" s="4">
        <v>7</v>
      </c>
      <c r="BU56" s="4">
        <v>6</v>
      </c>
      <c r="BV56" s="4">
        <v>7</v>
      </c>
      <c r="BW56" s="4" t="s">
        <v>86</v>
      </c>
      <c r="BX56" s="4" t="s">
        <v>86</v>
      </c>
      <c r="BY56" s="4">
        <v>100</v>
      </c>
      <c r="BZ56" s="4" t="s">
        <v>86</v>
      </c>
      <c r="CA56" s="4">
        <v>20</v>
      </c>
      <c r="CB56" s="4" t="s">
        <v>229</v>
      </c>
      <c r="CC56" s="4">
        <v>0</v>
      </c>
      <c r="CD56" s="4">
        <v>0</v>
      </c>
      <c r="CE56" s="4">
        <v>5</v>
      </c>
      <c r="CF56" s="4">
        <v>10</v>
      </c>
      <c r="CG56" s="4">
        <v>0</v>
      </c>
      <c r="CH56"/>
    </row>
    <row r="57" spans="1:86" x14ac:dyDescent="0.35">
      <c r="A57" s="4">
        <v>16</v>
      </c>
      <c r="B57" s="4" t="s">
        <v>451</v>
      </c>
      <c r="C57" s="4">
        <v>62</v>
      </c>
      <c r="D57" s="24">
        <v>-3.9375793005916901</v>
      </c>
      <c r="E57" s="24">
        <v>50.452784537325797</v>
      </c>
      <c r="F57" s="4">
        <v>125</v>
      </c>
      <c r="G57" s="4" t="s">
        <v>82</v>
      </c>
      <c r="H57" s="4">
        <v>5</v>
      </c>
      <c r="I57" s="4">
        <v>0</v>
      </c>
      <c r="J57" s="4">
        <v>2</v>
      </c>
      <c r="K57" s="4">
        <v>2</v>
      </c>
      <c r="L57" s="4">
        <v>40</v>
      </c>
      <c r="M57" s="4">
        <v>0</v>
      </c>
      <c r="N57" s="4">
        <v>0</v>
      </c>
      <c r="O57" s="4">
        <v>0</v>
      </c>
      <c r="P57" s="4">
        <v>1</v>
      </c>
      <c r="Q57" s="4">
        <v>0</v>
      </c>
      <c r="R57" s="4">
        <v>0</v>
      </c>
      <c r="S57" s="4">
        <v>70</v>
      </c>
      <c r="T57" s="4">
        <v>0</v>
      </c>
      <c r="U57" s="4">
        <v>0</v>
      </c>
      <c r="V57" s="4">
        <v>0</v>
      </c>
      <c r="W57" s="4">
        <f t="shared" si="23"/>
        <v>6</v>
      </c>
      <c r="X57" s="9" t="str">
        <f t="shared" si="24"/>
        <v>PASS</v>
      </c>
      <c r="Y57" s="9">
        <f t="shared" si="25"/>
        <v>120</v>
      </c>
      <c r="Z57" s="9" t="str">
        <f t="shared" si="26"/>
        <v>PASS</v>
      </c>
      <c r="AA57" s="9"/>
      <c r="AB57" s="9"/>
      <c r="AC57" s="9"/>
      <c r="AD57" s="13">
        <f t="shared" si="27"/>
        <v>40</v>
      </c>
      <c r="AE57" s="9" t="str">
        <f t="shared" si="28"/>
        <v>PASS</v>
      </c>
      <c r="AF57" s="4">
        <v>5</v>
      </c>
      <c r="AG57" s="9" t="str">
        <f t="shared" si="29"/>
        <v>PASS</v>
      </c>
      <c r="AH57" s="13">
        <f t="shared" si="30"/>
        <v>0</v>
      </c>
      <c r="AI57" s="9" t="str">
        <f t="shared" si="31"/>
        <v>PASS</v>
      </c>
      <c r="AJ57" s="4">
        <v>30</v>
      </c>
      <c r="AK57" s="9" t="str">
        <f t="shared" si="32"/>
        <v>PASS</v>
      </c>
      <c r="AL57" s="4">
        <v>0</v>
      </c>
      <c r="AM57" s="9" t="str">
        <f t="shared" si="33"/>
        <v>PASS</v>
      </c>
      <c r="AN57" s="4">
        <v>0</v>
      </c>
      <c r="AO57" s="9" t="str">
        <f t="shared" si="34"/>
        <v>PASS</v>
      </c>
      <c r="AP57" s="4">
        <v>0</v>
      </c>
      <c r="AQ57" s="4">
        <v>0</v>
      </c>
      <c r="AR57" s="4">
        <v>0</v>
      </c>
      <c r="AS57" s="4">
        <v>0</v>
      </c>
      <c r="AT57" s="4">
        <v>0</v>
      </c>
      <c r="AU57" s="4">
        <f t="shared" si="35"/>
        <v>0</v>
      </c>
      <c r="AV57" s="9" t="str">
        <f t="shared" si="36"/>
        <v>PASS</v>
      </c>
      <c r="AW57" s="9" t="str">
        <f t="shared" si="37"/>
        <v>Yes</v>
      </c>
      <c r="AX57" s="4">
        <v>80</v>
      </c>
      <c r="AY57" s="4" t="str">
        <f>IF(AND(AX57&lt;50),"PASS","FAIL")</f>
        <v>FAIL</v>
      </c>
      <c r="AZ57" s="4">
        <v>1</v>
      </c>
      <c r="BA57" s="4">
        <v>0</v>
      </c>
      <c r="BB57" s="9" t="str">
        <f>IF(AND(BA57&lt;66),"PASS","FAIL")</f>
        <v>PASS</v>
      </c>
      <c r="BC57" s="4" t="s">
        <v>86</v>
      </c>
      <c r="BD57" s="9" t="str">
        <f t="shared" si="38"/>
        <v>PASS</v>
      </c>
      <c r="BE57" s="9" t="s">
        <v>666</v>
      </c>
      <c r="BF57" s="9" t="str">
        <f t="shared" si="45"/>
        <v>PASS</v>
      </c>
      <c r="BG57" s="4">
        <v>0</v>
      </c>
      <c r="BH57" s="9" t="str">
        <f t="shared" si="39"/>
        <v>PASS</v>
      </c>
      <c r="BI57" s="4">
        <v>0</v>
      </c>
      <c r="BJ57" s="9" t="str">
        <f t="shared" si="40"/>
        <v>PASS</v>
      </c>
      <c r="BK57" s="4">
        <v>0</v>
      </c>
      <c r="BL57" s="9" t="str">
        <f t="shared" si="41"/>
        <v>PASS</v>
      </c>
      <c r="BM57" s="9" t="s">
        <v>669</v>
      </c>
      <c r="BO57" s="4">
        <v>0</v>
      </c>
      <c r="BQ57" s="15">
        <f t="shared" si="42"/>
        <v>1</v>
      </c>
      <c r="BR57" s="9" t="str">
        <f t="shared" si="43"/>
        <v>FAIL</v>
      </c>
      <c r="BS57" s="4">
        <v>20</v>
      </c>
      <c r="BT57" s="4">
        <v>10</v>
      </c>
      <c r="BU57" s="4">
        <v>10</v>
      </c>
      <c r="BV57" s="4">
        <v>30</v>
      </c>
      <c r="BW57" s="4" t="s">
        <v>86</v>
      </c>
      <c r="BX57" s="4" t="s">
        <v>86</v>
      </c>
      <c r="BY57" s="4">
        <v>80</v>
      </c>
      <c r="BZ57" s="4" t="s">
        <v>86</v>
      </c>
      <c r="CA57" s="4">
        <v>20</v>
      </c>
      <c r="CB57" s="4" t="s">
        <v>229</v>
      </c>
      <c r="CC57" s="4">
        <v>0</v>
      </c>
      <c r="CD57" s="4">
        <v>0</v>
      </c>
      <c r="CE57" s="4">
        <v>0</v>
      </c>
      <c r="CF57" s="4">
        <v>0</v>
      </c>
      <c r="CG57" s="4">
        <v>0</v>
      </c>
      <c r="CH57"/>
    </row>
    <row r="58" spans="1:86" x14ac:dyDescent="0.35">
      <c r="A58" s="4">
        <v>28</v>
      </c>
      <c r="B58" s="4" t="s">
        <v>456</v>
      </c>
      <c r="C58" s="4">
        <v>62</v>
      </c>
      <c r="D58" s="24">
        <v>-3.95889486791138</v>
      </c>
      <c r="E58" s="24">
        <v>50.466707599133798</v>
      </c>
      <c r="F58" s="4">
        <v>60</v>
      </c>
      <c r="G58" s="4" t="s">
        <v>82</v>
      </c>
      <c r="H58" s="4">
        <v>2</v>
      </c>
      <c r="I58" s="4">
        <v>0</v>
      </c>
      <c r="J58" s="4">
        <v>3</v>
      </c>
      <c r="K58" s="4">
        <v>0</v>
      </c>
      <c r="L58" s="4">
        <v>0</v>
      </c>
      <c r="M58" s="4">
        <v>0</v>
      </c>
      <c r="N58" s="4">
        <v>0</v>
      </c>
      <c r="O58" s="4">
        <v>0</v>
      </c>
      <c r="P58" s="4">
        <v>4</v>
      </c>
      <c r="Q58" s="4">
        <v>0</v>
      </c>
      <c r="R58" s="4">
        <v>0</v>
      </c>
      <c r="S58" s="4">
        <v>1</v>
      </c>
      <c r="T58" s="4">
        <v>0</v>
      </c>
      <c r="U58" s="4">
        <v>5</v>
      </c>
      <c r="V58" s="4">
        <v>2</v>
      </c>
      <c r="W58" s="4">
        <f t="shared" si="23"/>
        <v>6</v>
      </c>
      <c r="X58" s="9" t="str">
        <f t="shared" si="24"/>
        <v>PASS</v>
      </c>
      <c r="Y58" s="9">
        <f t="shared" si="25"/>
        <v>17</v>
      </c>
      <c r="Z58" s="9" t="str">
        <f t="shared" si="26"/>
        <v>FAIL</v>
      </c>
      <c r="AA58" s="9"/>
      <c r="AB58" s="9"/>
      <c r="AC58" s="9"/>
      <c r="AD58" s="13">
        <f t="shared" si="27"/>
        <v>0</v>
      </c>
      <c r="AE58" s="9" t="str">
        <f t="shared" si="28"/>
        <v>PASS</v>
      </c>
      <c r="AF58" s="4">
        <v>7</v>
      </c>
      <c r="AG58" s="9" t="str">
        <f t="shared" si="29"/>
        <v>PASS</v>
      </c>
      <c r="AH58" s="13">
        <f t="shared" si="30"/>
        <v>5</v>
      </c>
      <c r="AI58" s="9" t="str">
        <f t="shared" si="31"/>
        <v>PASS</v>
      </c>
      <c r="AJ58" s="4">
        <v>85</v>
      </c>
      <c r="AK58" s="9" t="str">
        <f t="shared" si="32"/>
        <v>FAIL</v>
      </c>
      <c r="AL58" s="4">
        <v>0</v>
      </c>
      <c r="AM58" s="9" t="str">
        <f t="shared" si="33"/>
        <v>PASS</v>
      </c>
      <c r="AN58" s="4">
        <v>0</v>
      </c>
      <c r="AO58" s="9" t="str">
        <f t="shared" si="34"/>
        <v>PASS</v>
      </c>
      <c r="AP58" s="4">
        <v>0</v>
      </c>
      <c r="AQ58" s="4">
        <v>0</v>
      </c>
      <c r="AR58" s="4">
        <v>0</v>
      </c>
      <c r="AS58" s="4">
        <v>0</v>
      </c>
      <c r="AT58" s="4">
        <v>0</v>
      </c>
      <c r="AU58" s="4">
        <f t="shared" si="35"/>
        <v>0</v>
      </c>
      <c r="AV58" s="9" t="str">
        <f t="shared" si="36"/>
        <v>PASS</v>
      </c>
      <c r="AW58" s="9" t="str">
        <f t="shared" si="37"/>
        <v>Yes</v>
      </c>
      <c r="AX58" s="4">
        <v>0</v>
      </c>
      <c r="AY58" s="4" t="str">
        <f>IF(AND(AX58&lt;50),"PASS","FAIL")</f>
        <v>PASS</v>
      </c>
      <c r="AZ58" s="4">
        <v>0</v>
      </c>
      <c r="BA58" s="4">
        <v>0</v>
      </c>
      <c r="BB58" s="9" t="s">
        <v>665</v>
      </c>
      <c r="BC58" s="4" t="s">
        <v>86</v>
      </c>
      <c r="BD58" s="9" t="str">
        <f t="shared" si="38"/>
        <v>PASS</v>
      </c>
      <c r="BE58" s="9" t="s">
        <v>666</v>
      </c>
      <c r="BF58" s="9" t="str">
        <f t="shared" si="45"/>
        <v>PASS</v>
      </c>
      <c r="BG58" s="4">
        <v>0</v>
      </c>
      <c r="BH58" s="9" t="str">
        <f t="shared" si="39"/>
        <v>PASS</v>
      </c>
      <c r="BI58" s="4">
        <v>0</v>
      </c>
      <c r="BJ58" s="9" t="str">
        <f t="shared" si="40"/>
        <v>PASS</v>
      </c>
      <c r="BK58" s="4">
        <v>1</v>
      </c>
      <c r="BL58" s="9" t="str">
        <f t="shared" si="41"/>
        <v>PASS</v>
      </c>
      <c r="BM58" s="9" t="s">
        <v>669</v>
      </c>
      <c r="BO58" s="4">
        <v>1</v>
      </c>
      <c r="BQ58" s="15">
        <f t="shared" si="42"/>
        <v>2</v>
      </c>
      <c r="BR58" s="9" t="str">
        <f t="shared" si="43"/>
        <v>FAIL</v>
      </c>
      <c r="BS58" s="4">
        <v>35</v>
      </c>
      <c r="BT58" s="4">
        <v>35</v>
      </c>
      <c r="BU58" s="4">
        <v>35</v>
      </c>
      <c r="BV58" s="4">
        <v>35</v>
      </c>
      <c r="BW58" s="4" t="s">
        <v>86</v>
      </c>
      <c r="BX58" s="4" t="s">
        <v>86</v>
      </c>
      <c r="BY58" s="4">
        <v>0</v>
      </c>
      <c r="BZ58" s="4" t="s">
        <v>86</v>
      </c>
      <c r="CA58" s="4">
        <v>4</v>
      </c>
      <c r="CB58" s="4" t="s">
        <v>409</v>
      </c>
      <c r="CC58" s="4">
        <v>0</v>
      </c>
      <c r="CD58" s="4">
        <v>0</v>
      </c>
      <c r="CE58" s="4">
        <v>0</v>
      </c>
      <c r="CF58" s="4">
        <v>6</v>
      </c>
      <c r="CG58" s="4">
        <v>0</v>
      </c>
      <c r="CH58" t="s">
        <v>458</v>
      </c>
    </row>
    <row r="59" spans="1:86" x14ac:dyDescent="0.35">
      <c r="A59" s="4">
        <v>27</v>
      </c>
      <c r="B59" s="4" t="s">
        <v>468</v>
      </c>
      <c r="C59" s="4">
        <v>62</v>
      </c>
      <c r="D59" s="24">
        <v>-3.9574915664869201</v>
      </c>
      <c r="E59" s="24">
        <v>50.468018409511501</v>
      </c>
      <c r="F59" s="4">
        <v>50</v>
      </c>
      <c r="G59" s="4" t="s">
        <v>82</v>
      </c>
      <c r="H59" s="4">
        <v>0</v>
      </c>
      <c r="I59" s="4">
        <v>0</v>
      </c>
      <c r="J59" s="4">
        <v>0</v>
      </c>
      <c r="K59" s="4">
        <v>0</v>
      </c>
      <c r="L59" s="4">
        <v>0</v>
      </c>
      <c r="M59" s="4">
        <v>0</v>
      </c>
      <c r="N59" s="4">
        <v>0</v>
      </c>
      <c r="O59" s="4">
        <v>0</v>
      </c>
      <c r="P59" s="4">
        <v>40</v>
      </c>
      <c r="Q59" s="4">
        <v>0</v>
      </c>
      <c r="R59" s="4">
        <v>0</v>
      </c>
      <c r="S59" s="4">
        <v>0</v>
      </c>
      <c r="T59" s="4">
        <v>0</v>
      </c>
      <c r="U59" s="4">
        <v>0</v>
      </c>
      <c r="V59" s="4">
        <v>0</v>
      </c>
      <c r="W59" s="4">
        <f t="shared" si="23"/>
        <v>1</v>
      </c>
      <c r="X59" s="9" t="str">
        <f t="shared" si="24"/>
        <v>FAIL</v>
      </c>
      <c r="Y59" s="9">
        <f t="shared" si="25"/>
        <v>40</v>
      </c>
      <c r="Z59" s="9" t="str">
        <f t="shared" si="26"/>
        <v>FAIL</v>
      </c>
      <c r="AA59" s="9"/>
      <c r="AB59" s="9"/>
      <c r="AC59" s="9"/>
      <c r="AD59" s="13">
        <f t="shared" si="27"/>
        <v>0</v>
      </c>
      <c r="AE59" s="9" t="str">
        <f t="shared" si="28"/>
        <v>PASS</v>
      </c>
      <c r="AF59" s="4">
        <v>6</v>
      </c>
      <c r="AG59" s="9" t="str">
        <f t="shared" si="29"/>
        <v>PASS</v>
      </c>
      <c r="AH59" s="13">
        <f t="shared" si="30"/>
        <v>0</v>
      </c>
      <c r="AI59" s="9" t="str">
        <f t="shared" si="31"/>
        <v>PASS</v>
      </c>
      <c r="AJ59" s="4">
        <v>50</v>
      </c>
      <c r="AK59" s="9" t="str">
        <f t="shared" si="32"/>
        <v>PASS</v>
      </c>
      <c r="AL59" s="4">
        <v>0</v>
      </c>
      <c r="AM59" s="9" t="str">
        <f t="shared" si="33"/>
        <v>PASS</v>
      </c>
      <c r="AN59" s="4">
        <v>0</v>
      </c>
      <c r="AO59" s="9" t="str">
        <f t="shared" si="34"/>
        <v>PASS</v>
      </c>
      <c r="AP59" s="4">
        <v>0</v>
      </c>
      <c r="AQ59" s="4">
        <v>0</v>
      </c>
      <c r="AR59" s="4">
        <v>0</v>
      </c>
      <c r="AS59" s="4">
        <v>0</v>
      </c>
      <c r="AT59" s="4">
        <v>0</v>
      </c>
      <c r="AU59" s="4">
        <f t="shared" si="35"/>
        <v>0</v>
      </c>
      <c r="AV59" s="9" t="str">
        <f t="shared" si="36"/>
        <v>PASS</v>
      </c>
      <c r="AW59" s="9" t="str">
        <f t="shared" si="37"/>
        <v>No</v>
      </c>
      <c r="AX59" s="4">
        <v>100</v>
      </c>
      <c r="AY59" s="4" t="s">
        <v>668</v>
      </c>
      <c r="AZ59" s="4">
        <v>0</v>
      </c>
      <c r="BA59" s="4">
        <v>0</v>
      </c>
      <c r="BB59" s="9" t="s">
        <v>665</v>
      </c>
      <c r="BC59" s="4" t="s">
        <v>86</v>
      </c>
      <c r="BD59" s="9" t="str">
        <f t="shared" si="38"/>
        <v>PASS</v>
      </c>
      <c r="BE59" s="9"/>
      <c r="BF59" s="9" t="s">
        <v>667</v>
      </c>
      <c r="BG59" s="4">
        <v>0</v>
      </c>
      <c r="BH59" s="9" t="str">
        <f t="shared" si="39"/>
        <v>PASS</v>
      </c>
      <c r="BI59" s="4">
        <v>0</v>
      </c>
      <c r="BJ59" s="9" t="str">
        <f t="shared" si="40"/>
        <v>PASS</v>
      </c>
      <c r="BK59" s="4">
        <v>0</v>
      </c>
      <c r="BL59" s="9" t="str">
        <f t="shared" si="41"/>
        <v>PASS</v>
      </c>
      <c r="BM59" s="9" t="s">
        <v>669</v>
      </c>
      <c r="BO59" s="4">
        <v>0</v>
      </c>
      <c r="BQ59" s="15">
        <f t="shared" si="42"/>
        <v>2</v>
      </c>
      <c r="BR59" s="9" t="str">
        <f t="shared" si="43"/>
        <v>FAIL</v>
      </c>
      <c r="BS59" s="4">
        <v>35</v>
      </c>
      <c r="BT59" s="4">
        <v>40</v>
      </c>
      <c r="BU59" s="4">
        <v>20</v>
      </c>
      <c r="BV59" s="4">
        <v>25</v>
      </c>
      <c r="BW59" s="4" t="s">
        <v>86</v>
      </c>
      <c r="BX59" s="4" t="s">
        <v>86</v>
      </c>
      <c r="BY59" s="4">
        <v>0</v>
      </c>
      <c r="BZ59" s="4" t="s">
        <v>86</v>
      </c>
      <c r="CA59" s="4">
        <v>0</v>
      </c>
      <c r="CB59" s="4" t="s">
        <v>409</v>
      </c>
      <c r="CC59" s="4">
        <v>0</v>
      </c>
      <c r="CD59" s="4">
        <v>0</v>
      </c>
      <c r="CE59" s="4">
        <v>3</v>
      </c>
      <c r="CF59" s="4">
        <v>5</v>
      </c>
      <c r="CG59" s="4">
        <v>0</v>
      </c>
      <c r="CH59" t="s">
        <v>470</v>
      </c>
    </row>
    <row r="60" spans="1:86" x14ac:dyDescent="0.35">
      <c r="A60" s="4">
        <v>30</v>
      </c>
      <c r="B60" s="4" t="s">
        <v>471</v>
      </c>
      <c r="C60" s="4">
        <v>62</v>
      </c>
      <c r="D60" s="24">
        <v>-3.9697743822836702</v>
      </c>
      <c r="E60" s="24">
        <v>50.461365109560198</v>
      </c>
      <c r="F60" s="4">
        <v>50</v>
      </c>
      <c r="G60" s="4" t="s">
        <v>82</v>
      </c>
      <c r="H60" s="4">
        <v>4</v>
      </c>
      <c r="I60" s="4">
        <v>0</v>
      </c>
      <c r="J60" s="4">
        <v>3</v>
      </c>
      <c r="K60" s="4">
        <v>0</v>
      </c>
      <c r="L60" s="4">
        <v>1</v>
      </c>
      <c r="M60" s="4">
        <v>0</v>
      </c>
      <c r="N60" s="4">
        <v>0</v>
      </c>
      <c r="O60" s="4">
        <v>0</v>
      </c>
      <c r="P60" s="4">
        <v>45</v>
      </c>
      <c r="Q60" s="4">
        <v>0</v>
      </c>
      <c r="R60" s="4">
        <v>0</v>
      </c>
      <c r="S60" s="4">
        <v>10</v>
      </c>
      <c r="T60" s="4">
        <v>0</v>
      </c>
      <c r="U60" s="4">
        <v>8</v>
      </c>
      <c r="V60" s="4">
        <v>8</v>
      </c>
      <c r="W60" s="4">
        <f t="shared" si="23"/>
        <v>7</v>
      </c>
      <c r="X60" s="9" t="str">
        <f t="shared" si="24"/>
        <v>PASS</v>
      </c>
      <c r="Y60" s="9">
        <f t="shared" si="25"/>
        <v>79</v>
      </c>
      <c r="Z60" s="9" t="str">
        <f t="shared" si="26"/>
        <v>PASS</v>
      </c>
      <c r="AA60" s="9"/>
      <c r="AB60" s="9"/>
      <c r="AC60" s="9"/>
      <c r="AD60" s="13">
        <f t="shared" si="27"/>
        <v>1</v>
      </c>
      <c r="AE60" s="9" t="str">
        <f t="shared" si="28"/>
        <v>PASS</v>
      </c>
      <c r="AF60" s="4">
        <v>15</v>
      </c>
      <c r="AG60" s="9" t="str">
        <f t="shared" si="29"/>
        <v>PASS</v>
      </c>
      <c r="AH60" s="13">
        <f t="shared" si="30"/>
        <v>8</v>
      </c>
      <c r="AI60" s="9" t="str">
        <f t="shared" si="31"/>
        <v>PASS</v>
      </c>
      <c r="AJ60" s="4">
        <v>35</v>
      </c>
      <c r="AK60" s="9" t="str">
        <f t="shared" si="32"/>
        <v>PASS</v>
      </c>
      <c r="AL60" s="4">
        <v>0</v>
      </c>
      <c r="AM60" s="9" t="str">
        <f t="shared" si="33"/>
        <v>PASS</v>
      </c>
      <c r="AN60" s="4">
        <v>0</v>
      </c>
      <c r="AO60" s="9" t="str">
        <f t="shared" si="34"/>
        <v>PASS</v>
      </c>
      <c r="AP60" s="4">
        <v>0</v>
      </c>
      <c r="AQ60" s="4">
        <v>0</v>
      </c>
      <c r="AR60" s="4">
        <v>0</v>
      </c>
      <c r="AS60" s="4">
        <v>0</v>
      </c>
      <c r="AT60" s="4">
        <v>0</v>
      </c>
      <c r="AU60" s="4">
        <f t="shared" si="35"/>
        <v>0</v>
      </c>
      <c r="AV60" s="9" t="str">
        <f t="shared" si="36"/>
        <v>PASS</v>
      </c>
      <c r="AW60" s="9" t="str">
        <f t="shared" si="37"/>
        <v>Yes</v>
      </c>
      <c r="AX60" s="4">
        <v>100</v>
      </c>
      <c r="AY60" s="4" t="str">
        <f t="shared" ref="AY60:AY66" si="46">IF(AND(AX60&lt;50),"PASS","FAIL")</f>
        <v>FAIL</v>
      </c>
      <c r="AZ60" s="4">
        <v>1</v>
      </c>
      <c r="BA60" s="4">
        <v>100</v>
      </c>
      <c r="BB60" s="9" t="str">
        <f>IF(AND(BA60&lt;66),"PASS","FAIL")</f>
        <v>FAIL</v>
      </c>
      <c r="BC60" s="4" t="s">
        <v>86</v>
      </c>
      <c r="BD60" s="9" t="str">
        <f t="shared" si="38"/>
        <v>PASS</v>
      </c>
      <c r="BE60" s="9"/>
      <c r="BF60" s="9" t="s">
        <v>667</v>
      </c>
      <c r="BG60" s="4">
        <v>0</v>
      </c>
      <c r="BH60" s="9" t="str">
        <f t="shared" si="39"/>
        <v>PASS</v>
      </c>
      <c r="BI60" s="4">
        <v>0</v>
      </c>
      <c r="BJ60" s="9" t="str">
        <f t="shared" si="40"/>
        <v>PASS</v>
      </c>
      <c r="BK60" s="4">
        <v>0</v>
      </c>
      <c r="BL60" s="9" t="str">
        <f t="shared" si="41"/>
        <v>PASS</v>
      </c>
      <c r="BM60" s="9" t="s">
        <v>669</v>
      </c>
      <c r="BO60" s="4">
        <v>0</v>
      </c>
      <c r="BQ60" s="15">
        <f t="shared" si="42"/>
        <v>2</v>
      </c>
      <c r="BR60" s="9" t="str">
        <f t="shared" si="43"/>
        <v>FAIL</v>
      </c>
      <c r="BS60" s="4">
        <v>18</v>
      </c>
      <c r="BT60" s="4">
        <v>25</v>
      </c>
      <c r="BU60" s="4">
        <v>20</v>
      </c>
      <c r="BV60" s="4">
        <v>15</v>
      </c>
      <c r="BW60" s="4" t="s">
        <v>86</v>
      </c>
      <c r="BX60" s="4" t="s">
        <v>86</v>
      </c>
      <c r="BY60" s="4">
        <v>100</v>
      </c>
      <c r="BZ60" s="4" t="s">
        <v>82</v>
      </c>
      <c r="CA60" s="4">
        <v>0</v>
      </c>
      <c r="CB60" s="4" t="s">
        <v>409</v>
      </c>
      <c r="CC60" s="4">
        <v>0</v>
      </c>
      <c r="CD60" s="4">
        <v>0</v>
      </c>
      <c r="CE60" s="4">
        <v>0</v>
      </c>
      <c r="CF60" s="4">
        <v>10</v>
      </c>
      <c r="CG60" s="4">
        <v>0</v>
      </c>
      <c r="CH60" t="s">
        <v>473</v>
      </c>
    </row>
    <row r="61" spans="1:86" x14ac:dyDescent="0.35">
      <c r="A61" s="4">
        <v>60</v>
      </c>
      <c r="B61" s="4" t="s">
        <v>389</v>
      </c>
      <c r="C61" s="4">
        <v>63</v>
      </c>
      <c r="D61" s="24">
        <v>-3.9017358847480801</v>
      </c>
      <c r="E61" s="24">
        <v>50.459410585956299</v>
      </c>
      <c r="F61" s="4">
        <v>105</v>
      </c>
      <c r="G61" s="4" t="s">
        <v>82</v>
      </c>
      <c r="H61" s="4">
        <v>1</v>
      </c>
      <c r="I61" s="4">
        <v>0</v>
      </c>
      <c r="J61" s="4">
        <v>0</v>
      </c>
      <c r="K61" s="4">
        <v>0</v>
      </c>
      <c r="L61" s="4">
        <v>0</v>
      </c>
      <c r="M61" s="4">
        <v>0</v>
      </c>
      <c r="N61" s="4">
        <v>8</v>
      </c>
      <c r="O61" s="4">
        <v>0</v>
      </c>
      <c r="P61" s="4">
        <v>3</v>
      </c>
      <c r="Q61" s="4">
        <v>0</v>
      </c>
      <c r="R61" s="4">
        <v>0</v>
      </c>
      <c r="S61" s="4">
        <v>25</v>
      </c>
      <c r="T61" s="4">
        <v>0</v>
      </c>
      <c r="U61" s="4">
        <v>6</v>
      </c>
      <c r="V61" s="4">
        <v>10</v>
      </c>
      <c r="W61" s="4">
        <f t="shared" si="23"/>
        <v>6</v>
      </c>
      <c r="X61" s="9" t="str">
        <f t="shared" si="24"/>
        <v>PASS</v>
      </c>
      <c r="Y61" s="9">
        <f t="shared" si="25"/>
        <v>53</v>
      </c>
      <c r="Z61" s="9" t="str">
        <f t="shared" si="26"/>
        <v>PASS</v>
      </c>
      <c r="AA61" s="9"/>
      <c r="AB61" s="9"/>
      <c r="AC61" s="9"/>
      <c r="AD61" s="13">
        <f t="shared" si="27"/>
        <v>0</v>
      </c>
      <c r="AE61" s="9" t="str">
        <f t="shared" si="28"/>
        <v>PASS</v>
      </c>
      <c r="AF61" s="4">
        <v>12</v>
      </c>
      <c r="AG61" s="9" t="str">
        <f t="shared" si="29"/>
        <v>PASS</v>
      </c>
      <c r="AH61" s="13">
        <f t="shared" si="30"/>
        <v>6</v>
      </c>
      <c r="AI61" s="9" t="str">
        <f t="shared" si="31"/>
        <v>PASS</v>
      </c>
      <c r="AJ61" s="4">
        <v>18</v>
      </c>
      <c r="AK61" s="9" t="str">
        <f t="shared" si="32"/>
        <v>PASS</v>
      </c>
      <c r="AL61" s="4">
        <v>0</v>
      </c>
      <c r="AM61" s="9" t="str">
        <f t="shared" si="33"/>
        <v>PASS</v>
      </c>
      <c r="AN61" s="4">
        <v>0</v>
      </c>
      <c r="AO61" s="9" t="str">
        <f t="shared" si="34"/>
        <v>PASS</v>
      </c>
      <c r="AP61" s="4">
        <v>0</v>
      </c>
      <c r="AQ61" s="4">
        <v>0</v>
      </c>
      <c r="AR61" s="4">
        <v>0</v>
      </c>
      <c r="AS61" s="4">
        <v>0</v>
      </c>
      <c r="AT61" s="4">
        <v>0</v>
      </c>
      <c r="AU61" s="4">
        <f t="shared" si="35"/>
        <v>0</v>
      </c>
      <c r="AV61" s="9" t="str">
        <f t="shared" si="36"/>
        <v>PASS</v>
      </c>
      <c r="AW61" s="9" t="str">
        <f t="shared" si="37"/>
        <v>Yes</v>
      </c>
      <c r="AX61" s="4">
        <v>100</v>
      </c>
      <c r="AY61" s="4" t="str">
        <f t="shared" si="46"/>
        <v>FAIL</v>
      </c>
      <c r="AZ61" s="4">
        <v>0</v>
      </c>
      <c r="BA61" s="4">
        <v>0</v>
      </c>
      <c r="BB61" s="9" t="s">
        <v>665</v>
      </c>
      <c r="BC61" s="4" t="s">
        <v>86</v>
      </c>
      <c r="BD61" s="9" t="str">
        <f t="shared" si="38"/>
        <v>PASS</v>
      </c>
      <c r="BE61" s="9" t="s">
        <v>666</v>
      </c>
      <c r="BF61" s="9" t="str">
        <f>IF(BE61=("No"),"PASS","FAIL")</f>
        <v>PASS</v>
      </c>
      <c r="BG61" s="4">
        <v>0</v>
      </c>
      <c r="BH61" s="9" t="str">
        <f t="shared" si="39"/>
        <v>PASS</v>
      </c>
      <c r="BI61" s="4">
        <v>0</v>
      </c>
      <c r="BJ61" s="9" t="str">
        <f t="shared" si="40"/>
        <v>PASS</v>
      </c>
      <c r="BK61" s="4">
        <v>0</v>
      </c>
      <c r="BL61" s="9" t="str">
        <f t="shared" si="41"/>
        <v>PASS</v>
      </c>
      <c r="BM61" s="9" t="s">
        <v>669</v>
      </c>
      <c r="BO61" s="4">
        <v>0</v>
      </c>
      <c r="BQ61" s="15">
        <f t="shared" si="42"/>
        <v>1</v>
      </c>
      <c r="BR61" s="9" t="str">
        <f t="shared" si="43"/>
        <v>FAIL</v>
      </c>
      <c r="BS61" s="4">
        <v>8</v>
      </c>
      <c r="BT61" s="4">
        <v>6</v>
      </c>
      <c r="BU61" s="4">
        <v>18</v>
      </c>
      <c r="BV61" s="4">
        <v>6</v>
      </c>
      <c r="BW61" s="4" t="s">
        <v>86</v>
      </c>
      <c r="BX61" s="4" t="s">
        <v>86</v>
      </c>
      <c r="BY61" s="4">
        <v>95</v>
      </c>
      <c r="BZ61" s="4" t="s">
        <v>86</v>
      </c>
      <c r="CA61" s="4">
        <v>0</v>
      </c>
      <c r="CB61" s="4" t="s">
        <v>229</v>
      </c>
      <c r="CC61" s="4">
        <v>0</v>
      </c>
      <c r="CD61" s="4">
        <v>0</v>
      </c>
      <c r="CE61" s="4">
        <v>0</v>
      </c>
      <c r="CF61" s="4">
        <v>8</v>
      </c>
      <c r="CG61" s="4">
        <v>0</v>
      </c>
      <c r="CH61" t="s">
        <v>391</v>
      </c>
    </row>
    <row r="62" spans="1:86" x14ac:dyDescent="0.35">
      <c r="A62" s="4">
        <v>62</v>
      </c>
      <c r="B62" s="4" t="s">
        <v>392</v>
      </c>
      <c r="C62" s="4">
        <v>63</v>
      </c>
      <c r="D62" s="24">
        <v>-3.9012443580656502</v>
      </c>
      <c r="E62" s="24">
        <v>50.466725494229003</v>
      </c>
      <c r="F62" s="4">
        <v>40</v>
      </c>
      <c r="G62" s="4" t="s">
        <v>82</v>
      </c>
      <c r="H62" s="4">
        <v>0</v>
      </c>
      <c r="I62" s="4">
        <v>0</v>
      </c>
      <c r="J62" s="4">
        <v>12</v>
      </c>
      <c r="K62" s="4">
        <v>0</v>
      </c>
      <c r="L62" s="4">
        <v>0</v>
      </c>
      <c r="M62" s="4">
        <v>0</v>
      </c>
      <c r="N62" s="4">
        <v>0</v>
      </c>
      <c r="O62" s="4">
        <v>0</v>
      </c>
      <c r="P62" s="4">
        <v>5</v>
      </c>
      <c r="Q62" s="4">
        <v>0</v>
      </c>
      <c r="R62" s="4">
        <v>0</v>
      </c>
      <c r="S62" s="4">
        <v>0</v>
      </c>
      <c r="T62" s="4">
        <v>0</v>
      </c>
      <c r="U62" s="4">
        <v>3</v>
      </c>
      <c r="V62" s="4">
        <v>5</v>
      </c>
      <c r="W62" s="4">
        <f t="shared" si="23"/>
        <v>4</v>
      </c>
      <c r="X62" s="9" t="str">
        <f t="shared" si="24"/>
        <v>PASS</v>
      </c>
      <c r="Y62" s="9">
        <f t="shared" si="25"/>
        <v>25</v>
      </c>
      <c r="Z62" s="9" t="str">
        <f t="shared" si="26"/>
        <v>FAIL</v>
      </c>
      <c r="AA62" s="9"/>
      <c r="AB62" s="9"/>
      <c r="AC62" s="9"/>
      <c r="AD62" s="13">
        <f t="shared" si="27"/>
        <v>0</v>
      </c>
      <c r="AE62" s="9" t="str">
        <f t="shared" si="28"/>
        <v>PASS</v>
      </c>
      <c r="AF62" s="4">
        <v>11</v>
      </c>
      <c r="AG62" s="9" t="str">
        <f t="shared" si="29"/>
        <v>PASS</v>
      </c>
      <c r="AH62" s="13">
        <f t="shared" si="30"/>
        <v>3</v>
      </c>
      <c r="AI62" s="9" t="str">
        <f t="shared" si="31"/>
        <v>PASS</v>
      </c>
      <c r="AJ62" s="4">
        <v>90</v>
      </c>
      <c r="AK62" s="9" t="str">
        <f t="shared" si="32"/>
        <v>FAIL</v>
      </c>
      <c r="AL62" s="4">
        <v>0</v>
      </c>
      <c r="AM62" s="9" t="str">
        <f t="shared" si="33"/>
        <v>PASS</v>
      </c>
      <c r="AN62" s="4">
        <v>0</v>
      </c>
      <c r="AO62" s="9" t="str">
        <f t="shared" si="34"/>
        <v>PASS</v>
      </c>
      <c r="AP62" s="4">
        <v>2</v>
      </c>
      <c r="AQ62" s="4">
        <v>0</v>
      </c>
      <c r="AR62" s="4">
        <v>0</v>
      </c>
      <c r="AS62" s="4">
        <v>0</v>
      </c>
      <c r="AT62" s="4">
        <v>0</v>
      </c>
      <c r="AU62" s="4">
        <f t="shared" si="35"/>
        <v>2</v>
      </c>
      <c r="AV62" s="9" t="str">
        <f t="shared" si="36"/>
        <v>FAIL</v>
      </c>
      <c r="AW62" s="9" t="str">
        <f t="shared" si="37"/>
        <v>Yes</v>
      </c>
      <c r="AX62" s="4">
        <v>0</v>
      </c>
      <c r="AY62" s="4" t="str">
        <f t="shared" si="46"/>
        <v>PASS</v>
      </c>
      <c r="AZ62" s="4">
        <v>0</v>
      </c>
      <c r="BA62" s="4">
        <v>0</v>
      </c>
      <c r="BB62" s="9" t="s">
        <v>665</v>
      </c>
      <c r="BC62" s="4" t="s">
        <v>86</v>
      </c>
      <c r="BD62" s="9" t="str">
        <f t="shared" si="38"/>
        <v>PASS</v>
      </c>
      <c r="BE62" s="9" t="s">
        <v>666</v>
      </c>
      <c r="BF62" s="9" t="str">
        <f>IF(BE62=("No"),"PASS","FAIL")</f>
        <v>PASS</v>
      </c>
      <c r="BG62" s="4">
        <v>0</v>
      </c>
      <c r="BH62" s="9" t="str">
        <f t="shared" si="39"/>
        <v>PASS</v>
      </c>
      <c r="BI62" s="4">
        <v>0</v>
      </c>
      <c r="BJ62" s="9" t="str">
        <f t="shared" si="40"/>
        <v>PASS</v>
      </c>
      <c r="BK62" s="4">
        <v>0</v>
      </c>
      <c r="BL62" s="9" t="str">
        <f t="shared" si="41"/>
        <v>PASS</v>
      </c>
      <c r="BM62" s="9" t="s">
        <v>669</v>
      </c>
      <c r="BO62" s="4">
        <v>0</v>
      </c>
      <c r="BQ62" s="15">
        <f t="shared" si="42"/>
        <v>3</v>
      </c>
      <c r="BR62" s="9" t="str">
        <f t="shared" si="43"/>
        <v>FAIL</v>
      </c>
      <c r="BS62" s="4">
        <v>25</v>
      </c>
      <c r="BT62" s="4">
        <v>30</v>
      </c>
      <c r="BU62" s="4">
        <v>15</v>
      </c>
      <c r="BV62" s="4">
        <v>40</v>
      </c>
      <c r="BW62" s="4" t="s">
        <v>86</v>
      </c>
      <c r="BX62" s="4" t="s">
        <v>86</v>
      </c>
      <c r="BY62" s="4">
        <v>0</v>
      </c>
      <c r="BZ62" s="4" t="s">
        <v>86</v>
      </c>
      <c r="CA62" s="4">
        <v>0</v>
      </c>
      <c r="CB62" s="4" t="s">
        <v>229</v>
      </c>
      <c r="CC62" s="4">
        <v>0</v>
      </c>
      <c r="CD62" s="4">
        <v>0</v>
      </c>
      <c r="CE62" s="4">
        <v>2</v>
      </c>
      <c r="CF62" s="4">
        <v>6</v>
      </c>
      <c r="CG62" s="4">
        <v>0</v>
      </c>
      <c r="CH62" t="s">
        <v>394</v>
      </c>
    </row>
    <row r="63" spans="1:86" x14ac:dyDescent="0.35">
      <c r="A63" s="4">
        <v>61</v>
      </c>
      <c r="B63" s="4" t="s">
        <v>477</v>
      </c>
      <c r="C63" s="4">
        <v>63</v>
      </c>
      <c r="D63" s="24">
        <v>-3.9040443771618398</v>
      </c>
      <c r="E63" s="24">
        <v>50.464841226922303</v>
      </c>
      <c r="F63" s="4">
        <v>60</v>
      </c>
      <c r="G63" s="4" t="s">
        <v>82</v>
      </c>
      <c r="H63" s="4">
        <v>0</v>
      </c>
      <c r="I63" s="4">
        <v>0</v>
      </c>
      <c r="J63" s="4">
        <v>0</v>
      </c>
      <c r="K63" s="4">
        <v>0</v>
      </c>
      <c r="L63" s="4">
        <v>0</v>
      </c>
      <c r="M63" s="4">
        <v>0</v>
      </c>
      <c r="N63" s="4">
        <v>0</v>
      </c>
      <c r="O63" s="4">
        <v>0</v>
      </c>
      <c r="P63" s="4">
        <v>60</v>
      </c>
      <c r="Q63" s="4">
        <v>0</v>
      </c>
      <c r="R63" s="4">
        <v>0</v>
      </c>
      <c r="S63" s="4">
        <v>0</v>
      </c>
      <c r="T63" s="4">
        <v>0</v>
      </c>
      <c r="U63" s="4">
        <v>0</v>
      </c>
      <c r="V63" s="4">
        <v>6</v>
      </c>
      <c r="W63" s="4">
        <f t="shared" si="23"/>
        <v>2</v>
      </c>
      <c r="X63" s="9" t="str">
        <f t="shared" si="24"/>
        <v>FAIL</v>
      </c>
      <c r="Y63" s="9">
        <f t="shared" si="25"/>
        <v>66</v>
      </c>
      <c r="Z63" s="9" t="str">
        <f t="shared" si="26"/>
        <v>FAIL</v>
      </c>
      <c r="AA63" s="9"/>
      <c r="AB63" s="9"/>
      <c r="AC63" s="9"/>
      <c r="AD63" s="13">
        <f t="shared" si="27"/>
        <v>0</v>
      </c>
      <c r="AE63" s="9" t="str">
        <f t="shared" si="28"/>
        <v>PASS</v>
      </c>
      <c r="AF63" s="4">
        <v>6</v>
      </c>
      <c r="AG63" s="9" t="str">
        <f t="shared" si="29"/>
        <v>PASS</v>
      </c>
      <c r="AH63" s="13">
        <f t="shared" si="30"/>
        <v>0</v>
      </c>
      <c r="AI63" s="9" t="str">
        <f t="shared" si="31"/>
        <v>PASS</v>
      </c>
      <c r="AJ63" s="4">
        <v>90</v>
      </c>
      <c r="AK63" s="9" t="str">
        <f t="shared" si="32"/>
        <v>FAIL</v>
      </c>
      <c r="AL63" s="4">
        <v>0</v>
      </c>
      <c r="AM63" s="9" t="str">
        <f t="shared" si="33"/>
        <v>PASS</v>
      </c>
      <c r="AN63" s="4">
        <v>0</v>
      </c>
      <c r="AO63" s="9" t="str">
        <f t="shared" si="34"/>
        <v>PASS</v>
      </c>
      <c r="AP63" s="4">
        <v>0</v>
      </c>
      <c r="AQ63" s="4">
        <v>0</v>
      </c>
      <c r="AR63" s="4">
        <v>0</v>
      </c>
      <c r="AS63" s="4">
        <v>0</v>
      </c>
      <c r="AT63" s="4">
        <v>0</v>
      </c>
      <c r="AU63" s="4">
        <f t="shared" si="35"/>
        <v>0</v>
      </c>
      <c r="AV63" s="9" t="str">
        <f t="shared" si="36"/>
        <v>PASS</v>
      </c>
      <c r="AW63" s="9" t="str">
        <f t="shared" si="37"/>
        <v>Yes</v>
      </c>
      <c r="AX63" s="4">
        <v>50</v>
      </c>
      <c r="AY63" s="4" t="str">
        <f t="shared" si="46"/>
        <v>FAIL</v>
      </c>
      <c r="AZ63" s="4">
        <v>0</v>
      </c>
      <c r="BA63" s="4">
        <v>0</v>
      </c>
      <c r="BB63" s="9" t="s">
        <v>665</v>
      </c>
      <c r="BC63" s="4" t="s">
        <v>86</v>
      </c>
      <c r="BD63" s="9" t="str">
        <f t="shared" si="38"/>
        <v>PASS</v>
      </c>
      <c r="BE63" s="9"/>
      <c r="BF63" s="9" t="s">
        <v>667</v>
      </c>
      <c r="BG63" s="4">
        <v>0</v>
      </c>
      <c r="BH63" s="9" t="str">
        <f t="shared" si="39"/>
        <v>PASS</v>
      </c>
      <c r="BI63" s="4">
        <v>0</v>
      </c>
      <c r="BJ63" s="9" t="str">
        <f t="shared" si="40"/>
        <v>PASS</v>
      </c>
      <c r="BK63" s="4">
        <v>0</v>
      </c>
      <c r="BL63" s="9" t="str">
        <f t="shared" si="41"/>
        <v>PASS</v>
      </c>
      <c r="BM63" s="9" t="s">
        <v>669</v>
      </c>
      <c r="BO63" s="4">
        <v>0</v>
      </c>
      <c r="BQ63" s="15">
        <f t="shared" si="42"/>
        <v>4</v>
      </c>
      <c r="BR63" s="9" t="str">
        <f t="shared" si="43"/>
        <v>FAIL</v>
      </c>
      <c r="BS63" s="4">
        <v>25</v>
      </c>
      <c r="BT63" s="4">
        <v>20</v>
      </c>
      <c r="BU63" s="4">
        <v>20</v>
      </c>
      <c r="BV63" s="4">
        <v>18</v>
      </c>
      <c r="BW63" s="4" t="s">
        <v>86</v>
      </c>
      <c r="BX63" s="4" t="s">
        <v>86</v>
      </c>
      <c r="BY63" s="4">
        <v>0</v>
      </c>
      <c r="BZ63" s="4" t="s">
        <v>86</v>
      </c>
      <c r="CA63" s="4">
        <v>0</v>
      </c>
      <c r="CB63" s="4" t="s">
        <v>229</v>
      </c>
      <c r="CC63" s="4">
        <v>0</v>
      </c>
      <c r="CD63" s="4">
        <v>0</v>
      </c>
      <c r="CE63" s="4">
        <v>0</v>
      </c>
      <c r="CF63" s="4">
        <v>10</v>
      </c>
      <c r="CG63" s="4">
        <v>0</v>
      </c>
      <c r="CH63" t="s">
        <v>479</v>
      </c>
    </row>
    <row r="64" spans="1:86" x14ac:dyDescent="0.35">
      <c r="A64" s="4">
        <v>37</v>
      </c>
      <c r="B64" s="4" t="s">
        <v>537</v>
      </c>
      <c r="C64" s="4">
        <v>65</v>
      </c>
      <c r="D64" s="24">
        <v>-3.8816703132647601</v>
      </c>
      <c r="E64" s="24">
        <v>50.505768566195101</v>
      </c>
      <c r="F64" s="4">
        <v>37</v>
      </c>
      <c r="G64" s="4" t="s">
        <v>82</v>
      </c>
      <c r="H64" s="4">
        <v>2</v>
      </c>
      <c r="I64" s="4">
        <v>0</v>
      </c>
      <c r="J64" s="4">
        <v>1</v>
      </c>
      <c r="K64" s="4">
        <v>0</v>
      </c>
      <c r="L64" s="4">
        <v>0</v>
      </c>
      <c r="M64" s="4">
        <v>0</v>
      </c>
      <c r="N64" s="4">
        <v>0</v>
      </c>
      <c r="O64" s="4">
        <v>0</v>
      </c>
      <c r="P64" s="4">
        <v>25</v>
      </c>
      <c r="Q64" s="4">
        <v>0</v>
      </c>
      <c r="R64" s="4">
        <v>0</v>
      </c>
      <c r="S64" s="4">
        <v>0</v>
      </c>
      <c r="T64" s="4">
        <v>0</v>
      </c>
      <c r="U64" s="4">
        <v>0</v>
      </c>
      <c r="V64" s="4">
        <v>17</v>
      </c>
      <c r="W64" s="4">
        <f t="shared" si="23"/>
        <v>4</v>
      </c>
      <c r="X64" s="9" t="str">
        <f t="shared" si="24"/>
        <v>PASS</v>
      </c>
      <c r="Y64" s="9">
        <f t="shared" si="25"/>
        <v>45</v>
      </c>
      <c r="Z64" s="9" t="str">
        <f t="shared" si="26"/>
        <v>FAIL</v>
      </c>
      <c r="AA64" s="9"/>
      <c r="AB64" s="9"/>
      <c r="AC64" s="9"/>
      <c r="AD64" s="13">
        <f t="shared" si="27"/>
        <v>0</v>
      </c>
      <c r="AE64" s="9" t="str">
        <f t="shared" si="28"/>
        <v>PASS</v>
      </c>
      <c r="AF64" s="4">
        <v>20</v>
      </c>
      <c r="AG64" s="9" t="str">
        <f t="shared" si="29"/>
        <v>PASS</v>
      </c>
      <c r="AH64" s="13">
        <f t="shared" si="30"/>
        <v>0</v>
      </c>
      <c r="AI64" s="9" t="str">
        <f t="shared" si="31"/>
        <v>PASS</v>
      </c>
      <c r="AJ64" s="4">
        <v>65</v>
      </c>
      <c r="AK64" s="9" t="str">
        <f t="shared" si="32"/>
        <v>PASS</v>
      </c>
      <c r="AL64" s="4">
        <v>0</v>
      </c>
      <c r="AM64" s="9" t="str">
        <f t="shared" si="33"/>
        <v>PASS</v>
      </c>
      <c r="AN64" s="4">
        <v>0</v>
      </c>
      <c r="AO64" s="9" t="str">
        <f t="shared" si="34"/>
        <v>PASS</v>
      </c>
      <c r="AP64" s="4">
        <v>4</v>
      </c>
      <c r="AQ64" s="4">
        <v>0</v>
      </c>
      <c r="AR64" s="4">
        <v>0</v>
      </c>
      <c r="AS64" s="4">
        <v>0</v>
      </c>
      <c r="AT64" s="4">
        <v>0</v>
      </c>
      <c r="AU64" s="4">
        <f t="shared" si="35"/>
        <v>4</v>
      </c>
      <c r="AV64" s="9" t="str">
        <f t="shared" si="36"/>
        <v>FAIL</v>
      </c>
      <c r="AW64" s="9" t="str">
        <f t="shared" si="37"/>
        <v>Yes</v>
      </c>
      <c r="AX64" s="4">
        <v>0</v>
      </c>
      <c r="AY64" s="4" t="str">
        <f t="shared" si="46"/>
        <v>PASS</v>
      </c>
      <c r="AZ64" s="4">
        <v>50</v>
      </c>
      <c r="BA64" s="4">
        <v>0</v>
      </c>
      <c r="BB64" s="9" t="str">
        <f>IF(AND(BA64&lt;66),"PASS","FAIL")</f>
        <v>PASS</v>
      </c>
      <c r="BC64" s="4" t="s">
        <v>86</v>
      </c>
      <c r="BD64" s="9" t="str">
        <f t="shared" si="38"/>
        <v>PASS</v>
      </c>
      <c r="BE64" s="9" t="s">
        <v>666</v>
      </c>
      <c r="BF64" s="9" t="str">
        <f>IF(BE64=("No"),"PASS","FAIL")</f>
        <v>PASS</v>
      </c>
      <c r="BG64" s="4">
        <v>0</v>
      </c>
      <c r="BH64" s="9" t="str">
        <f t="shared" si="39"/>
        <v>PASS</v>
      </c>
      <c r="BI64" s="4">
        <v>2</v>
      </c>
      <c r="BJ64" s="9" t="str">
        <f t="shared" si="40"/>
        <v>PASS</v>
      </c>
      <c r="BK64" s="4">
        <v>5</v>
      </c>
      <c r="BL64" s="9" t="str">
        <f t="shared" si="41"/>
        <v>PASS</v>
      </c>
      <c r="BM64" s="9" t="s">
        <v>666</v>
      </c>
      <c r="BO64" s="4">
        <v>5</v>
      </c>
      <c r="BQ64" s="15">
        <f t="shared" si="42"/>
        <v>2</v>
      </c>
      <c r="BR64" s="9" t="str">
        <f t="shared" si="43"/>
        <v>FAIL</v>
      </c>
      <c r="BS64" s="4">
        <v>10</v>
      </c>
      <c r="BT64" s="4">
        <v>10</v>
      </c>
      <c r="BU64" s="4">
        <v>10</v>
      </c>
      <c r="BV64" s="4">
        <v>10</v>
      </c>
      <c r="BW64" s="4" t="s">
        <v>82</v>
      </c>
      <c r="BX64" s="4" t="s">
        <v>86</v>
      </c>
      <c r="BY64" s="4">
        <v>0</v>
      </c>
      <c r="BZ64" s="4" t="s">
        <v>86</v>
      </c>
      <c r="CA64" s="4">
        <v>0</v>
      </c>
      <c r="CB64" s="4" t="s">
        <v>229</v>
      </c>
      <c r="CC64" s="4">
        <v>0</v>
      </c>
      <c r="CD64" s="4">
        <v>0</v>
      </c>
      <c r="CE64" s="4">
        <v>4</v>
      </c>
      <c r="CF64" s="4">
        <v>30</v>
      </c>
      <c r="CG64" s="4">
        <v>0</v>
      </c>
      <c r="CH64" t="s">
        <v>539</v>
      </c>
    </row>
    <row r="65" spans="1:86" x14ac:dyDescent="0.35">
      <c r="A65" s="4">
        <v>56</v>
      </c>
      <c r="B65" s="4" t="s">
        <v>540</v>
      </c>
      <c r="C65" s="4">
        <v>65</v>
      </c>
      <c r="D65" s="24">
        <v>-3.8813358453316602</v>
      </c>
      <c r="E65" s="24">
        <v>50.498222094993601</v>
      </c>
      <c r="F65" s="4">
        <v>31</v>
      </c>
      <c r="G65" s="4" t="s">
        <v>82</v>
      </c>
      <c r="H65" s="4">
        <v>0</v>
      </c>
      <c r="I65" s="4">
        <v>0</v>
      </c>
      <c r="J65" s="4">
        <v>0</v>
      </c>
      <c r="K65" s="4">
        <v>0</v>
      </c>
      <c r="L65" s="4">
        <v>0</v>
      </c>
      <c r="M65" s="4">
        <v>0</v>
      </c>
      <c r="N65" s="4">
        <v>0</v>
      </c>
      <c r="O65" s="4">
        <v>0</v>
      </c>
      <c r="P65" s="4">
        <v>1</v>
      </c>
      <c r="Q65" s="4">
        <v>0</v>
      </c>
      <c r="R65" s="4">
        <v>0</v>
      </c>
      <c r="S65" s="4">
        <v>0</v>
      </c>
      <c r="T65" s="4">
        <v>0</v>
      </c>
      <c r="U65" s="4">
        <v>0</v>
      </c>
      <c r="V65" s="4">
        <v>1</v>
      </c>
      <c r="W65" s="4">
        <f t="shared" si="23"/>
        <v>2</v>
      </c>
      <c r="X65" s="9" t="str">
        <f t="shared" si="24"/>
        <v>FAIL</v>
      </c>
      <c r="Y65" s="9">
        <f t="shared" si="25"/>
        <v>2</v>
      </c>
      <c r="Z65" s="9" t="str">
        <f t="shared" si="26"/>
        <v>FAIL</v>
      </c>
      <c r="AA65" s="9"/>
      <c r="AB65" s="9"/>
      <c r="AC65" s="9"/>
      <c r="AD65" s="13">
        <f t="shared" si="27"/>
        <v>0</v>
      </c>
      <c r="AE65" s="9" t="str">
        <f t="shared" si="28"/>
        <v>PASS</v>
      </c>
      <c r="AF65" s="4">
        <v>1</v>
      </c>
      <c r="AG65" s="9" t="str">
        <f t="shared" si="29"/>
        <v>PASS</v>
      </c>
      <c r="AH65" s="13">
        <f t="shared" si="30"/>
        <v>0</v>
      </c>
      <c r="AI65" s="9" t="str">
        <f t="shared" si="31"/>
        <v>PASS</v>
      </c>
      <c r="AJ65" s="4">
        <v>100</v>
      </c>
      <c r="AK65" s="9" t="str">
        <f t="shared" si="32"/>
        <v>FAIL</v>
      </c>
      <c r="AL65" s="4">
        <v>0</v>
      </c>
      <c r="AM65" s="9" t="str">
        <f t="shared" si="33"/>
        <v>PASS</v>
      </c>
      <c r="AN65" s="4">
        <v>0</v>
      </c>
      <c r="AO65" s="9" t="str">
        <f t="shared" si="34"/>
        <v>PASS</v>
      </c>
      <c r="AP65" s="4">
        <v>0</v>
      </c>
      <c r="AQ65" s="4">
        <v>0</v>
      </c>
      <c r="AR65" s="4">
        <v>0</v>
      </c>
      <c r="AS65" s="4">
        <v>0</v>
      </c>
      <c r="AT65" s="4">
        <v>0</v>
      </c>
      <c r="AU65" s="4">
        <f t="shared" si="35"/>
        <v>0</v>
      </c>
      <c r="AV65" s="9" t="str">
        <f t="shared" si="36"/>
        <v>PASS</v>
      </c>
      <c r="AW65" s="9" t="str">
        <f t="shared" si="37"/>
        <v>Yes</v>
      </c>
      <c r="AX65" s="4">
        <v>100</v>
      </c>
      <c r="AY65" s="4" t="str">
        <f t="shared" si="46"/>
        <v>FAIL</v>
      </c>
      <c r="AZ65" s="4">
        <v>0</v>
      </c>
      <c r="BA65" s="4">
        <v>0</v>
      </c>
      <c r="BB65" s="9" t="s">
        <v>665</v>
      </c>
      <c r="BC65" s="4" t="s">
        <v>86</v>
      </c>
      <c r="BD65" s="9" t="str">
        <f t="shared" si="38"/>
        <v>PASS</v>
      </c>
      <c r="BE65" s="9" t="s">
        <v>666</v>
      </c>
      <c r="BF65" s="9" t="str">
        <f>IF(BE65=("No"),"PASS","FAIL")</f>
        <v>PASS</v>
      </c>
      <c r="BG65" s="4">
        <v>0</v>
      </c>
      <c r="BH65" s="9" t="str">
        <f t="shared" si="39"/>
        <v>PASS</v>
      </c>
      <c r="BI65" s="4">
        <v>0</v>
      </c>
      <c r="BJ65" s="9" t="str">
        <f t="shared" si="40"/>
        <v>PASS</v>
      </c>
      <c r="BK65" s="4">
        <v>0</v>
      </c>
      <c r="BL65" s="9" t="str">
        <f t="shared" si="41"/>
        <v>PASS</v>
      </c>
      <c r="BM65" s="9" t="s">
        <v>666</v>
      </c>
      <c r="BO65" s="4">
        <v>0</v>
      </c>
      <c r="BQ65" s="15">
        <f t="shared" si="42"/>
        <v>4</v>
      </c>
      <c r="BR65" s="9" t="str">
        <f t="shared" si="43"/>
        <v>FAIL</v>
      </c>
      <c r="BS65" s="4">
        <v>50</v>
      </c>
      <c r="BT65" s="4">
        <v>35</v>
      </c>
      <c r="BU65" s="4">
        <v>45</v>
      </c>
      <c r="BV65" s="4">
        <v>50</v>
      </c>
      <c r="BW65" s="4" t="s">
        <v>86</v>
      </c>
      <c r="BX65" s="4" t="s">
        <v>82</v>
      </c>
      <c r="BY65" s="4">
        <v>0</v>
      </c>
      <c r="BZ65" s="4" t="s">
        <v>86</v>
      </c>
      <c r="CA65" s="4">
        <v>0</v>
      </c>
      <c r="CB65" s="4" t="s">
        <v>229</v>
      </c>
      <c r="CC65" s="4">
        <v>0</v>
      </c>
      <c r="CD65" s="4">
        <v>0</v>
      </c>
      <c r="CE65" s="4">
        <v>0</v>
      </c>
      <c r="CF65" s="4">
        <v>3</v>
      </c>
      <c r="CG65" s="4">
        <v>0</v>
      </c>
      <c r="CH65" t="s">
        <v>542</v>
      </c>
    </row>
    <row r="66" spans="1:86" x14ac:dyDescent="0.35">
      <c r="A66" s="4">
        <v>40</v>
      </c>
      <c r="B66" s="4" t="s">
        <v>552</v>
      </c>
      <c r="C66" s="4">
        <v>65</v>
      </c>
      <c r="D66" s="24">
        <v>-3.8794336312765001</v>
      </c>
      <c r="E66" s="24">
        <v>50.502185012485498</v>
      </c>
      <c r="F66" s="4">
        <v>43</v>
      </c>
      <c r="G66" s="4" t="s">
        <v>82</v>
      </c>
      <c r="H66" s="4">
        <v>5</v>
      </c>
      <c r="I66" s="4">
        <v>0</v>
      </c>
      <c r="J66" s="4">
        <v>5</v>
      </c>
      <c r="K66" s="4">
        <v>0</v>
      </c>
      <c r="L66" s="4">
        <v>0</v>
      </c>
      <c r="M66" s="4">
        <v>0</v>
      </c>
      <c r="N66" s="4">
        <v>0</v>
      </c>
      <c r="O66" s="4">
        <v>0</v>
      </c>
      <c r="P66" s="4">
        <v>60</v>
      </c>
      <c r="Q66" s="4">
        <v>0</v>
      </c>
      <c r="R66" s="4">
        <v>0</v>
      </c>
      <c r="S66" s="4">
        <v>1</v>
      </c>
      <c r="T66" s="4">
        <v>0</v>
      </c>
      <c r="U66" s="4">
        <v>0</v>
      </c>
      <c r="V66" s="4">
        <v>8</v>
      </c>
      <c r="W66" s="4">
        <f t="shared" si="23"/>
        <v>5</v>
      </c>
      <c r="X66" s="9" t="str">
        <f t="shared" si="24"/>
        <v>PASS</v>
      </c>
      <c r="Y66" s="9">
        <f t="shared" si="25"/>
        <v>79</v>
      </c>
      <c r="Z66" s="9" t="str">
        <f t="shared" si="26"/>
        <v>PASS</v>
      </c>
      <c r="AA66" s="9"/>
      <c r="AB66" s="9"/>
      <c r="AC66" s="9"/>
      <c r="AD66" s="13">
        <f t="shared" si="27"/>
        <v>0</v>
      </c>
      <c r="AE66" s="9" t="str">
        <f t="shared" si="28"/>
        <v>PASS</v>
      </c>
      <c r="AF66" s="4">
        <v>15</v>
      </c>
      <c r="AG66" s="9" t="str">
        <f t="shared" si="29"/>
        <v>PASS</v>
      </c>
      <c r="AH66" s="13">
        <f t="shared" si="30"/>
        <v>0</v>
      </c>
      <c r="AI66" s="9" t="str">
        <f t="shared" si="31"/>
        <v>PASS</v>
      </c>
      <c r="AJ66" s="4">
        <v>98</v>
      </c>
      <c r="AK66" s="9" t="str">
        <f t="shared" si="32"/>
        <v>FAIL</v>
      </c>
      <c r="AL66" s="4">
        <v>0</v>
      </c>
      <c r="AM66" s="9" t="str">
        <f t="shared" si="33"/>
        <v>PASS</v>
      </c>
      <c r="AN66" s="4">
        <v>0</v>
      </c>
      <c r="AO66" s="9" t="str">
        <f t="shared" si="34"/>
        <v>PASS</v>
      </c>
      <c r="AP66" s="4">
        <v>0</v>
      </c>
      <c r="AQ66" s="4">
        <v>0</v>
      </c>
      <c r="AR66" s="4">
        <v>0</v>
      </c>
      <c r="AS66" s="4">
        <v>0</v>
      </c>
      <c r="AT66" s="4">
        <v>0</v>
      </c>
      <c r="AU66" s="4">
        <f t="shared" si="35"/>
        <v>0</v>
      </c>
      <c r="AV66" s="9" t="str">
        <f t="shared" si="36"/>
        <v>PASS</v>
      </c>
      <c r="AW66" s="9" t="str">
        <f t="shared" si="37"/>
        <v>Yes</v>
      </c>
      <c r="AX66" s="4">
        <v>100</v>
      </c>
      <c r="AY66" s="4" t="str">
        <f t="shared" si="46"/>
        <v>FAIL</v>
      </c>
      <c r="AZ66" s="4">
        <v>20</v>
      </c>
      <c r="BA66" s="4">
        <v>50</v>
      </c>
      <c r="BB66" s="9" t="str">
        <f>IF(AND(BA66&lt;66),"PASS","FAIL")</f>
        <v>PASS</v>
      </c>
      <c r="BC66" s="4" t="s">
        <v>86</v>
      </c>
      <c r="BD66" s="9" t="str">
        <f t="shared" si="38"/>
        <v>PASS</v>
      </c>
      <c r="BE66" s="9"/>
      <c r="BF66" s="9" t="s">
        <v>667</v>
      </c>
      <c r="BG66" s="4">
        <v>0</v>
      </c>
      <c r="BH66" s="9" t="str">
        <f t="shared" si="39"/>
        <v>PASS</v>
      </c>
      <c r="BI66" s="4">
        <v>0</v>
      </c>
      <c r="BJ66" s="9" t="str">
        <f t="shared" si="40"/>
        <v>PASS</v>
      </c>
      <c r="BK66" s="4">
        <v>0</v>
      </c>
      <c r="BL66" s="9" t="str">
        <f t="shared" si="41"/>
        <v>PASS</v>
      </c>
      <c r="BO66" s="4">
        <v>0</v>
      </c>
      <c r="BQ66" s="15">
        <f t="shared" si="42"/>
        <v>2</v>
      </c>
      <c r="BR66" s="9" t="str">
        <f t="shared" si="43"/>
        <v>FAIL</v>
      </c>
      <c r="BS66" s="4">
        <v>15</v>
      </c>
      <c r="BT66" s="4">
        <v>20</v>
      </c>
      <c r="BU66" s="4">
        <v>25</v>
      </c>
      <c r="BV66" s="4">
        <v>10</v>
      </c>
      <c r="BW66" s="4" t="s">
        <v>86</v>
      </c>
      <c r="BX66" s="4" t="s">
        <v>86</v>
      </c>
      <c r="BY66" s="4">
        <v>100</v>
      </c>
      <c r="BZ66" s="4" t="s">
        <v>86</v>
      </c>
      <c r="CA66" s="4">
        <v>5</v>
      </c>
      <c r="CB66" s="4" t="s">
        <v>229</v>
      </c>
      <c r="CC66" s="4">
        <v>0</v>
      </c>
      <c r="CD66" s="4">
        <v>0</v>
      </c>
      <c r="CE66" s="4">
        <v>0</v>
      </c>
      <c r="CF66" s="4">
        <v>5</v>
      </c>
      <c r="CG66" s="4">
        <v>0</v>
      </c>
      <c r="CH66" t="s">
        <v>554</v>
      </c>
    </row>
    <row r="67" spans="1:86" x14ac:dyDescent="0.35">
      <c r="A67" s="4">
        <v>39</v>
      </c>
      <c r="B67" s="4" t="s">
        <v>591</v>
      </c>
      <c r="C67" s="4">
        <v>65</v>
      </c>
      <c r="D67" s="24">
        <v>-3.88238853789397</v>
      </c>
      <c r="E67" s="24">
        <v>50.501571071759003</v>
      </c>
      <c r="F67" s="4">
        <v>93</v>
      </c>
      <c r="G67" s="4" t="s">
        <v>82</v>
      </c>
      <c r="H67" s="4">
        <v>0</v>
      </c>
      <c r="I67" s="4">
        <v>0</v>
      </c>
      <c r="J67" s="4">
        <v>0</v>
      </c>
      <c r="K67" s="4">
        <v>33</v>
      </c>
      <c r="L67" s="4">
        <v>10</v>
      </c>
      <c r="M67" s="4">
        <v>0</v>
      </c>
      <c r="N67" s="4">
        <v>0</v>
      </c>
      <c r="O67" s="4">
        <v>0</v>
      </c>
      <c r="P67" s="4">
        <v>0</v>
      </c>
      <c r="Q67" s="4">
        <v>0</v>
      </c>
      <c r="R67" s="4">
        <v>0</v>
      </c>
      <c r="S67" s="4">
        <v>85</v>
      </c>
      <c r="T67" s="4">
        <v>0</v>
      </c>
      <c r="U67" s="4">
        <v>0</v>
      </c>
      <c r="V67" s="4">
        <v>0</v>
      </c>
      <c r="W67" s="4">
        <f t="shared" si="23"/>
        <v>3</v>
      </c>
      <c r="X67" s="9" t="str">
        <f t="shared" si="24"/>
        <v>FAIL</v>
      </c>
      <c r="Y67" s="11">
        <f t="shared" si="25"/>
        <v>128</v>
      </c>
      <c r="Z67" s="9" t="str">
        <f t="shared" si="26"/>
        <v>PASS</v>
      </c>
      <c r="AA67" s="9"/>
      <c r="AB67" s="9"/>
      <c r="AC67" s="9"/>
      <c r="AD67" s="13">
        <f t="shared" si="27"/>
        <v>10</v>
      </c>
      <c r="AE67" s="9" t="str">
        <f t="shared" si="28"/>
        <v>PASS</v>
      </c>
      <c r="AF67" s="4">
        <v>0</v>
      </c>
      <c r="AG67" s="9" t="str">
        <f t="shared" si="29"/>
        <v>PASS</v>
      </c>
      <c r="AH67" s="13">
        <f t="shared" si="30"/>
        <v>0</v>
      </c>
      <c r="AI67" s="9" t="str">
        <f t="shared" si="31"/>
        <v>PASS</v>
      </c>
      <c r="AJ67" s="4">
        <v>5</v>
      </c>
      <c r="AK67" s="9" t="str">
        <f t="shared" si="32"/>
        <v>PASS</v>
      </c>
      <c r="AL67" s="4">
        <v>0</v>
      </c>
      <c r="AM67" s="9" t="str">
        <f t="shared" si="33"/>
        <v>PASS</v>
      </c>
      <c r="AN67" s="4">
        <v>0</v>
      </c>
      <c r="AO67" s="9" t="str">
        <f t="shared" si="34"/>
        <v>PASS</v>
      </c>
      <c r="AP67" s="4">
        <v>4</v>
      </c>
      <c r="AQ67" s="4">
        <v>1</v>
      </c>
      <c r="AR67" s="4">
        <v>0</v>
      </c>
      <c r="AS67" s="4">
        <v>0</v>
      </c>
      <c r="AT67" s="4">
        <v>0</v>
      </c>
      <c r="AU67" s="4">
        <f t="shared" si="35"/>
        <v>5</v>
      </c>
      <c r="AV67" s="9" t="str">
        <f t="shared" si="36"/>
        <v>FAIL</v>
      </c>
      <c r="AW67" s="9" t="str">
        <f t="shared" si="37"/>
        <v>No</v>
      </c>
      <c r="AX67" s="4">
        <v>0</v>
      </c>
      <c r="AY67" s="4" t="s">
        <v>668</v>
      </c>
      <c r="AZ67" s="4">
        <v>0</v>
      </c>
      <c r="BA67" s="4">
        <v>0</v>
      </c>
      <c r="BB67" s="9" t="s">
        <v>665</v>
      </c>
      <c r="BC67" s="4" t="s">
        <v>86</v>
      </c>
      <c r="BD67" s="9" t="str">
        <f t="shared" si="38"/>
        <v>PASS</v>
      </c>
      <c r="BE67" s="9"/>
      <c r="BF67" s="9" t="s">
        <v>667</v>
      </c>
      <c r="BG67" s="4">
        <v>0</v>
      </c>
      <c r="BH67" s="9" t="str">
        <f t="shared" si="39"/>
        <v>PASS</v>
      </c>
      <c r="BI67" s="4">
        <v>0</v>
      </c>
      <c r="BJ67" s="9" t="str">
        <f t="shared" si="40"/>
        <v>PASS</v>
      </c>
      <c r="BK67" s="4">
        <v>0</v>
      </c>
      <c r="BL67" s="9" t="str">
        <f t="shared" si="41"/>
        <v>PASS</v>
      </c>
      <c r="BO67" s="4">
        <v>0</v>
      </c>
      <c r="BQ67" s="15">
        <f t="shared" si="42"/>
        <v>2</v>
      </c>
      <c r="BR67" s="9" t="str">
        <f t="shared" si="43"/>
        <v>FAIL</v>
      </c>
      <c r="BS67" s="4">
        <v>10</v>
      </c>
      <c r="BT67" s="4">
        <v>10</v>
      </c>
      <c r="BU67" s="4">
        <v>10</v>
      </c>
      <c r="BV67" s="4">
        <v>15</v>
      </c>
      <c r="BW67" s="4" t="s">
        <v>86</v>
      </c>
      <c r="BX67" s="4" t="s">
        <v>86</v>
      </c>
      <c r="BY67" s="4">
        <v>0</v>
      </c>
      <c r="BZ67" s="4" t="s">
        <v>86</v>
      </c>
      <c r="CA67" s="4">
        <v>0</v>
      </c>
      <c r="CB67" s="4" t="s">
        <v>229</v>
      </c>
      <c r="CC67" s="4">
        <v>0</v>
      </c>
      <c r="CD67" s="4">
        <v>0</v>
      </c>
      <c r="CE67" s="4">
        <v>5</v>
      </c>
      <c r="CF67" s="4">
        <v>0</v>
      </c>
      <c r="CG67" s="4">
        <v>0</v>
      </c>
      <c r="CH67" t="s">
        <v>593</v>
      </c>
    </row>
    <row r="68" spans="1:86" x14ac:dyDescent="0.35">
      <c r="A68" s="4">
        <v>70</v>
      </c>
      <c r="B68" s="4" t="s">
        <v>434</v>
      </c>
      <c r="C68" s="4">
        <v>67</v>
      </c>
      <c r="D68" s="24">
        <v>-3.87485939188347</v>
      </c>
      <c r="E68" s="24">
        <v>50.517735883973103</v>
      </c>
      <c r="F68" s="4">
        <v>75</v>
      </c>
      <c r="G68" s="4" t="s">
        <v>82</v>
      </c>
      <c r="H68" s="4">
        <v>0</v>
      </c>
      <c r="I68" s="4">
        <v>0</v>
      </c>
      <c r="J68" s="4">
        <v>0</v>
      </c>
      <c r="K68" s="4">
        <v>0</v>
      </c>
      <c r="L68" s="4">
        <v>0</v>
      </c>
      <c r="M68" s="4">
        <v>0</v>
      </c>
      <c r="N68" s="4">
        <v>0</v>
      </c>
      <c r="O68" s="4">
        <v>0</v>
      </c>
      <c r="P68" s="4">
        <v>35</v>
      </c>
      <c r="Q68" s="4">
        <v>0</v>
      </c>
      <c r="R68" s="4">
        <v>0</v>
      </c>
      <c r="S68" s="4">
        <v>0</v>
      </c>
      <c r="T68" s="4">
        <v>0</v>
      </c>
      <c r="U68" s="4">
        <v>0</v>
      </c>
      <c r="V68" s="4">
        <v>5</v>
      </c>
      <c r="W68" s="4">
        <f t="shared" ref="W68:W74" si="47">COUNTIF(H68:V68,"&gt;0")</f>
        <v>2</v>
      </c>
      <c r="X68" s="9" t="str">
        <f t="shared" ref="X68:X74" si="48">IF(W68&gt;=4,"PASS","FAIL")</f>
        <v>FAIL</v>
      </c>
      <c r="Y68" s="9">
        <f t="shared" ref="Y68:Y74" si="49">SUM(H68:V68)</f>
        <v>40</v>
      </c>
      <c r="Z68" s="9" t="str">
        <f t="shared" ref="Z68:Z74" si="50">IF(AND(W68&gt;=3,Y68&gt;=50),"PASS","FAIL")</f>
        <v>FAIL</v>
      </c>
      <c r="AA68" s="9"/>
      <c r="AB68" s="9"/>
      <c r="AC68" s="9"/>
      <c r="AD68" s="13">
        <f t="shared" ref="AD68:AD74" si="51">L68</f>
        <v>0</v>
      </c>
      <c r="AE68" s="9" t="str">
        <f t="shared" ref="AE68:AE74" si="52">IF(AD68&gt;75,"FAIL","PASS")</f>
        <v>PASS</v>
      </c>
      <c r="AF68" s="4">
        <v>5</v>
      </c>
      <c r="AG68" s="9" t="str">
        <f t="shared" ref="AG68:AG74" si="53">IF(AF68&gt;75,"FAIL","PASS")</f>
        <v>PASS</v>
      </c>
      <c r="AH68" s="13">
        <f t="shared" ref="AH68:AH74" si="54">U68</f>
        <v>0</v>
      </c>
      <c r="AI68" s="9" t="str">
        <f t="shared" ref="AI68:AI74" si="55">IF(AH68&gt;75,"FAIL","PASS")</f>
        <v>PASS</v>
      </c>
      <c r="AJ68" s="4">
        <v>85</v>
      </c>
      <c r="AK68" s="9" t="str">
        <f t="shared" ref="AK68:AK74" si="56">IF(AJ68&gt;75,"FAIL","PASS")</f>
        <v>FAIL</v>
      </c>
      <c r="AL68" s="4">
        <v>0</v>
      </c>
      <c r="AM68" s="9" t="str">
        <f t="shared" ref="AM68:AM74" si="57">IF(AL68&lt;1,"PASS","FAIL")</f>
        <v>PASS</v>
      </c>
      <c r="AN68" s="4">
        <v>0</v>
      </c>
      <c r="AO68" s="9" t="str">
        <f t="shared" ref="AO68:AO74" si="58">IF(AN68&lt;10,"PASS","FAIL")</f>
        <v>PASS</v>
      </c>
      <c r="AP68" s="4">
        <v>0</v>
      </c>
      <c r="AQ68" s="4">
        <v>0</v>
      </c>
      <c r="AR68" s="4">
        <v>0</v>
      </c>
      <c r="AS68" s="4">
        <v>1</v>
      </c>
      <c r="AT68" s="4">
        <v>0</v>
      </c>
      <c r="AU68" s="4">
        <f t="shared" ref="AU68:AU74" si="59">SUM(AP68:AT68)</f>
        <v>1</v>
      </c>
      <c r="AV68" s="9" t="str">
        <f t="shared" ref="AV68:AV74" si="60">IF(AU68&lt;1,"PASS","FAIL")</f>
        <v>FAIL</v>
      </c>
      <c r="AW68" s="9" t="str">
        <f t="shared" ref="AW68:AW74" si="61">IF(OR(H68&gt;0,J68&gt;0,V68&gt;0),"Yes","No")</f>
        <v>Yes</v>
      </c>
      <c r="AX68" s="4">
        <v>0</v>
      </c>
      <c r="AY68" s="4" t="str">
        <f>IF(AND(AX68&lt;50),"PASS","FAIL")</f>
        <v>PASS</v>
      </c>
      <c r="AZ68" s="4">
        <v>0</v>
      </c>
      <c r="BA68" s="4">
        <v>0</v>
      </c>
      <c r="BB68" s="9" t="s">
        <v>665</v>
      </c>
      <c r="BC68" s="4" t="s">
        <v>86</v>
      </c>
      <c r="BD68" s="9" t="str">
        <f t="shared" ref="BD68:BD74" si="62">IF(BC68=("No"),"PASS","FAIL")</f>
        <v>PASS</v>
      </c>
      <c r="BE68" s="9" t="s">
        <v>666</v>
      </c>
      <c r="BF68" s="9" t="str">
        <f>IF(BE68=("No"),"PASS","FAIL")</f>
        <v>PASS</v>
      </c>
      <c r="BG68" s="4">
        <v>0</v>
      </c>
      <c r="BH68" s="9" t="str">
        <f t="shared" ref="BH68:BH74" si="63">IF(BG68&lt;10,"PASS","FAIL")</f>
        <v>PASS</v>
      </c>
      <c r="BI68" s="4">
        <v>0</v>
      </c>
      <c r="BJ68" s="9" t="str">
        <f t="shared" ref="BJ68:BJ74" si="64">IF(BI68&lt;10,"PASS","FAIL")</f>
        <v>PASS</v>
      </c>
      <c r="BK68" s="4">
        <v>0</v>
      </c>
      <c r="BL68" s="9" t="str">
        <f t="shared" ref="BL68:BL74" si="65">IF(BK68&lt;10,"PASS","FAIL")</f>
        <v>PASS</v>
      </c>
      <c r="BM68" s="9" t="s">
        <v>666</v>
      </c>
      <c r="BO68" s="4">
        <v>0</v>
      </c>
      <c r="BQ68" s="15">
        <f t="shared" ref="BQ68:BQ74" si="66">COUNTIF(H68:BP68,"FAIL")</f>
        <v>4</v>
      </c>
      <c r="BR68" s="9" t="str">
        <f t="shared" ref="BR68:BR74" si="67">IF(BQ68&gt;0,"FAIL","PASS")</f>
        <v>FAIL</v>
      </c>
      <c r="BS68" s="4">
        <v>12</v>
      </c>
      <c r="BT68" s="4">
        <v>30</v>
      </c>
      <c r="BU68" s="4">
        <v>30</v>
      </c>
      <c r="BV68" s="4">
        <v>35</v>
      </c>
      <c r="BW68" s="4" t="s">
        <v>86</v>
      </c>
      <c r="BX68" s="4" t="s">
        <v>86</v>
      </c>
      <c r="BY68" s="4">
        <v>0</v>
      </c>
      <c r="BZ68" s="4" t="s">
        <v>86</v>
      </c>
      <c r="CA68" s="4">
        <v>0</v>
      </c>
      <c r="CB68" s="4" t="s">
        <v>229</v>
      </c>
      <c r="CC68" s="4">
        <v>0</v>
      </c>
      <c r="CD68" s="4">
        <v>0</v>
      </c>
      <c r="CE68" s="4">
        <v>0</v>
      </c>
      <c r="CF68" s="4">
        <v>0</v>
      </c>
      <c r="CG68" s="4">
        <v>20</v>
      </c>
      <c r="CH68" t="s">
        <v>436</v>
      </c>
    </row>
    <row r="69" spans="1:86" x14ac:dyDescent="0.35">
      <c r="A69" s="4">
        <v>72</v>
      </c>
      <c r="B69" s="4" t="s">
        <v>443</v>
      </c>
      <c r="C69" s="4">
        <v>67</v>
      </c>
      <c r="D69" s="24">
        <v>-3.87910212059731</v>
      </c>
      <c r="E69" s="24">
        <v>50.5080234999106</v>
      </c>
      <c r="F69" s="4">
        <v>93</v>
      </c>
      <c r="G69" s="4" t="s">
        <v>82</v>
      </c>
      <c r="H69" s="4">
        <v>0</v>
      </c>
      <c r="I69" s="4">
        <v>0</v>
      </c>
      <c r="J69" s="4">
        <v>0</v>
      </c>
      <c r="K69" s="4">
        <v>0</v>
      </c>
      <c r="L69" s="4">
        <v>0</v>
      </c>
      <c r="M69" s="4">
        <v>0</v>
      </c>
      <c r="N69" s="4">
        <v>0</v>
      </c>
      <c r="O69" s="4">
        <v>0</v>
      </c>
      <c r="P69" s="4">
        <v>20</v>
      </c>
      <c r="Q69" s="4">
        <v>0</v>
      </c>
      <c r="R69" s="4">
        <v>0</v>
      </c>
      <c r="S69" s="4">
        <v>20</v>
      </c>
      <c r="T69" s="4">
        <v>0</v>
      </c>
      <c r="U69" s="4">
        <v>0</v>
      </c>
      <c r="V69" s="4">
        <v>0</v>
      </c>
      <c r="W69" s="4">
        <f t="shared" si="47"/>
        <v>2</v>
      </c>
      <c r="X69" s="9" t="str">
        <f t="shared" si="48"/>
        <v>FAIL</v>
      </c>
      <c r="Y69" s="9">
        <f t="shared" si="49"/>
        <v>40</v>
      </c>
      <c r="Z69" s="9" t="str">
        <f t="shared" si="50"/>
        <v>FAIL</v>
      </c>
      <c r="AA69" s="9"/>
      <c r="AB69" s="9"/>
      <c r="AC69" s="9"/>
      <c r="AD69" s="13">
        <f t="shared" si="51"/>
        <v>0</v>
      </c>
      <c r="AE69" s="9" t="str">
        <f t="shared" si="52"/>
        <v>PASS</v>
      </c>
      <c r="AF69" s="4">
        <v>0</v>
      </c>
      <c r="AG69" s="9" t="str">
        <f t="shared" si="53"/>
        <v>PASS</v>
      </c>
      <c r="AH69" s="13">
        <f t="shared" si="54"/>
        <v>0</v>
      </c>
      <c r="AI69" s="9" t="str">
        <f t="shared" si="55"/>
        <v>PASS</v>
      </c>
      <c r="AJ69" s="4">
        <v>90</v>
      </c>
      <c r="AK69" s="9" t="str">
        <f t="shared" si="56"/>
        <v>FAIL</v>
      </c>
      <c r="AL69" s="4">
        <v>0</v>
      </c>
      <c r="AM69" s="9" t="str">
        <f t="shared" si="57"/>
        <v>PASS</v>
      </c>
      <c r="AN69" s="4">
        <v>0</v>
      </c>
      <c r="AO69" s="9" t="str">
        <f t="shared" si="58"/>
        <v>PASS</v>
      </c>
      <c r="AP69" s="4">
        <v>0</v>
      </c>
      <c r="AQ69" s="4">
        <v>0</v>
      </c>
      <c r="AR69" s="4">
        <v>0</v>
      </c>
      <c r="AS69" s="4">
        <v>0</v>
      </c>
      <c r="AT69" s="4">
        <v>0</v>
      </c>
      <c r="AU69" s="4">
        <f t="shared" si="59"/>
        <v>0</v>
      </c>
      <c r="AV69" s="9" t="str">
        <f t="shared" si="60"/>
        <v>PASS</v>
      </c>
      <c r="AW69" s="9" t="str">
        <f t="shared" si="61"/>
        <v>No</v>
      </c>
      <c r="AX69" s="4">
        <v>0</v>
      </c>
      <c r="AY69" s="4" t="s">
        <v>668</v>
      </c>
      <c r="AZ69" s="4">
        <v>0</v>
      </c>
      <c r="BA69" s="4">
        <v>0</v>
      </c>
      <c r="BB69" s="9" t="s">
        <v>665</v>
      </c>
      <c r="BC69" s="4" t="s">
        <v>86</v>
      </c>
      <c r="BD69" s="9" t="str">
        <f t="shared" si="62"/>
        <v>PASS</v>
      </c>
      <c r="BE69" s="9" t="s">
        <v>666</v>
      </c>
      <c r="BF69" s="9" t="str">
        <f>IF(BE69=("No"),"PASS","FAIL")</f>
        <v>PASS</v>
      </c>
      <c r="BG69" s="4">
        <v>0</v>
      </c>
      <c r="BH69" s="9" t="str">
        <f t="shared" si="63"/>
        <v>PASS</v>
      </c>
      <c r="BI69" s="4">
        <v>0</v>
      </c>
      <c r="BJ69" s="9" t="str">
        <f t="shared" si="64"/>
        <v>PASS</v>
      </c>
      <c r="BK69" s="4">
        <v>2</v>
      </c>
      <c r="BL69" s="9" t="str">
        <f t="shared" si="65"/>
        <v>PASS</v>
      </c>
      <c r="BM69" s="9" t="s">
        <v>666</v>
      </c>
      <c r="BO69" s="4">
        <v>0</v>
      </c>
      <c r="BQ69" s="15">
        <f t="shared" si="66"/>
        <v>3</v>
      </c>
      <c r="BR69" s="9" t="str">
        <f t="shared" si="67"/>
        <v>FAIL</v>
      </c>
      <c r="BS69" s="4">
        <v>32</v>
      </c>
      <c r="BT69" s="4">
        <v>62</v>
      </c>
      <c r="BU69" s="4">
        <v>58</v>
      </c>
      <c r="BV69" s="4">
        <v>30</v>
      </c>
      <c r="BW69" s="4" t="s">
        <v>86</v>
      </c>
      <c r="BX69" s="4" t="s">
        <v>86</v>
      </c>
      <c r="BY69" s="4">
        <v>0</v>
      </c>
      <c r="BZ69" s="4" t="s">
        <v>86</v>
      </c>
      <c r="CA69" s="4">
        <v>0</v>
      </c>
      <c r="CB69" s="4" t="s">
        <v>229</v>
      </c>
      <c r="CC69" s="4">
        <v>0</v>
      </c>
      <c r="CD69" s="4">
        <v>0</v>
      </c>
      <c r="CE69" s="4">
        <v>0</v>
      </c>
      <c r="CF69" s="4">
        <v>0</v>
      </c>
      <c r="CG69" s="4">
        <v>0</v>
      </c>
      <c r="CH69" t="s">
        <v>445</v>
      </c>
    </row>
    <row r="70" spans="1:86" x14ac:dyDescent="0.35">
      <c r="A70" s="4">
        <v>71</v>
      </c>
      <c r="B70" s="4" t="s">
        <v>448</v>
      </c>
      <c r="C70" s="4">
        <v>67</v>
      </c>
      <c r="D70" s="24">
        <v>-3.8813499246270999</v>
      </c>
      <c r="E70" s="24">
        <v>50.518910862630598</v>
      </c>
      <c r="F70" s="4">
        <v>73</v>
      </c>
      <c r="G70" s="4" t="s">
        <v>82</v>
      </c>
      <c r="H70" s="4">
        <v>0</v>
      </c>
      <c r="I70" s="4">
        <v>0</v>
      </c>
      <c r="J70" s="4">
        <v>0</v>
      </c>
      <c r="K70" s="4">
        <v>0</v>
      </c>
      <c r="L70" s="4">
        <v>0</v>
      </c>
      <c r="M70" s="4">
        <v>0</v>
      </c>
      <c r="N70" s="4">
        <v>0</v>
      </c>
      <c r="O70" s="4">
        <v>0</v>
      </c>
      <c r="P70" s="4">
        <v>35</v>
      </c>
      <c r="Q70" s="4">
        <v>0</v>
      </c>
      <c r="R70" s="4">
        <v>1</v>
      </c>
      <c r="S70" s="4">
        <v>0</v>
      </c>
      <c r="T70" s="4">
        <v>0</v>
      </c>
      <c r="U70" s="4">
        <v>0</v>
      </c>
      <c r="V70" s="4">
        <v>2</v>
      </c>
      <c r="W70" s="4">
        <f t="shared" si="47"/>
        <v>3</v>
      </c>
      <c r="X70" s="9" t="str">
        <f t="shared" si="48"/>
        <v>FAIL</v>
      </c>
      <c r="Y70" s="9">
        <f t="shared" si="49"/>
        <v>38</v>
      </c>
      <c r="Z70" s="9" t="str">
        <f t="shared" si="50"/>
        <v>FAIL</v>
      </c>
      <c r="AA70" s="9"/>
      <c r="AB70" s="9"/>
      <c r="AC70" s="9"/>
      <c r="AD70" s="13">
        <f t="shared" si="51"/>
        <v>0</v>
      </c>
      <c r="AE70" s="9" t="str">
        <f t="shared" si="52"/>
        <v>PASS</v>
      </c>
      <c r="AF70" s="4">
        <v>0</v>
      </c>
      <c r="AG70" s="9" t="str">
        <f t="shared" si="53"/>
        <v>PASS</v>
      </c>
      <c r="AH70" s="13">
        <f t="shared" si="54"/>
        <v>0</v>
      </c>
      <c r="AI70" s="9" t="str">
        <f t="shared" si="55"/>
        <v>PASS</v>
      </c>
      <c r="AJ70" s="4">
        <v>80</v>
      </c>
      <c r="AK70" s="9" t="str">
        <f t="shared" si="56"/>
        <v>FAIL</v>
      </c>
      <c r="AL70" s="4">
        <v>0</v>
      </c>
      <c r="AM70" s="9" t="str">
        <f t="shared" si="57"/>
        <v>PASS</v>
      </c>
      <c r="AN70" s="4">
        <v>0</v>
      </c>
      <c r="AO70" s="9" t="str">
        <f t="shared" si="58"/>
        <v>PASS</v>
      </c>
      <c r="AP70" s="4">
        <v>0</v>
      </c>
      <c r="AQ70" s="4">
        <v>0</v>
      </c>
      <c r="AR70" s="4">
        <v>0</v>
      </c>
      <c r="AS70" s="4">
        <v>0</v>
      </c>
      <c r="AT70" s="4">
        <v>0</v>
      </c>
      <c r="AU70" s="4">
        <f t="shared" si="59"/>
        <v>0</v>
      </c>
      <c r="AV70" s="9" t="str">
        <f t="shared" si="60"/>
        <v>PASS</v>
      </c>
      <c r="AW70" s="9" t="str">
        <f t="shared" si="61"/>
        <v>Yes</v>
      </c>
      <c r="AX70" s="4">
        <v>0</v>
      </c>
      <c r="AY70" s="4" t="str">
        <f>IF(AND(AX70&lt;50),"PASS","FAIL")</f>
        <v>PASS</v>
      </c>
      <c r="AZ70" s="4">
        <v>0</v>
      </c>
      <c r="BA70" s="4">
        <v>0</v>
      </c>
      <c r="BB70" s="9" t="s">
        <v>665</v>
      </c>
      <c r="BC70" s="4" t="s">
        <v>86</v>
      </c>
      <c r="BD70" s="9" t="str">
        <f t="shared" si="62"/>
        <v>PASS</v>
      </c>
      <c r="BE70" s="9" t="s">
        <v>666</v>
      </c>
      <c r="BF70" s="9" t="str">
        <f>IF(BE70=("No"),"PASS","FAIL")</f>
        <v>PASS</v>
      </c>
      <c r="BG70" s="4">
        <v>0</v>
      </c>
      <c r="BH70" s="9" t="str">
        <f t="shared" si="63"/>
        <v>PASS</v>
      </c>
      <c r="BI70" s="4">
        <v>0</v>
      </c>
      <c r="BJ70" s="9" t="str">
        <f t="shared" si="64"/>
        <v>PASS</v>
      </c>
      <c r="BK70" s="4">
        <v>15</v>
      </c>
      <c r="BL70" s="9" t="str">
        <f t="shared" si="65"/>
        <v>FAIL</v>
      </c>
      <c r="BM70" s="9" t="s">
        <v>666</v>
      </c>
      <c r="BO70" s="4">
        <v>15</v>
      </c>
      <c r="BQ70" s="15">
        <f t="shared" si="66"/>
        <v>4</v>
      </c>
      <c r="BR70" s="9" t="str">
        <f t="shared" si="67"/>
        <v>FAIL</v>
      </c>
      <c r="BS70" s="4">
        <v>6</v>
      </c>
      <c r="BT70" s="4">
        <v>14</v>
      </c>
      <c r="BU70" s="4">
        <v>15</v>
      </c>
      <c r="BV70" s="4">
        <v>32</v>
      </c>
      <c r="BW70" s="4" t="s">
        <v>86</v>
      </c>
      <c r="BX70" s="4" t="s">
        <v>86</v>
      </c>
      <c r="BY70" s="4">
        <v>0</v>
      </c>
      <c r="BZ70" s="4" t="s">
        <v>86</v>
      </c>
      <c r="CA70" s="4">
        <v>0</v>
      </c>
      <c r="CB70" s="4" t="s">
        <v>229</v>
      </c>
      <c r="CC70" s="4">
        <v>0</v>
      </c>
      <c r="CD70" s="4">
        <v>0</v>
      </c>
      <c r="CE70" s="4">
        <v>5</v>
      </c>
      <c r="CF70" s="4">
        <v>0</v>
      </c>
      <c r="CG70" s="4">
        <v>0</v>
      </c>
      <c r="CH70" t="s">
        <v>450</v>
      </c>
    </row>
    <row r="71" spans="1:86" x14ac:dyDescent="0.35">
      <c r="A71" s="4">
        <v>69</v>
      </c>
      <c r="B71" s="4" t="s">
        <v>453</v>
      </c>
      <c r="C71" s="4">
        <v>67</v>
      </c>
      <c r="D71" s="24">
        <v>-3.87811207205133</v>
      </c>
      <c r="E71" s="24">
        <v>50.521045822000403</v>
      </c>
      <c r="F71" s="4">
        <v>30</v>
      </c>
      <c r="G71" s="4" t="s">
        <v>82</v>
      </c>
      <c r="H71" s="4">
        <v>0</v>
      </c>
      <c r="I71" s="4">
        <v>0</v>
      </c>
      <c r="J71" s="4">
        <v>0</v>
      </c>
      <c r="K71" s="4">
        <v>0</v>
      </c>
      <c r="L71" s="4">
        <v>0</v>
      </c>
      <c r="M71" s="4">
        <v>0</v>
      </c>
      <c r="N71" s="4">
        <v>0</v>
      </c>
      <c r="O71" s="4">
        <v>0</v>
      </c>
      <c r="P71" s="4">
        <v>0</v>
      </c>
      <c r="Q71" s="4">
        <v>0</v>
      </c>
      <c r="R71" s="4">
        <v>0</v>
      </c>
      <c r="S71" s="4">
        <v>0</v>
      </c>
      <c r="T71" s="4">
        <v>0</v>
      </c>
      <c r="U71" s="4">
        <v>0</v>
      </c>
      <c r="V71" s="4">
        <v>0</v>
      </c>
      <c r="W71" s="4">
        <f t="shared" si="47"/>
        <v>0</v>
      </c>
      <c r="X71" s="9" t="str">
        <f t="shared" si="48"/>
        <v>FAIL</v>
      </c>
      <c r="Y71" s="9">
        <f t="shared" si="49"/>
        <v>0</v>
      </c>
      <c r="Z71" s="9" t="str">
        <f t="shared" si="50"/>
        <v>FAIL</v>
      </c>
      <c r="AA71" s="9"/>
      <c r="AB71" s="9"/>
      <c r="AC71" s="9"/>
      <c r="AD71" s="13">
        <f t="shared" si="51"/>
        <v>0</v>
      </c>
      <c r="AE71" s="9" t="str">
        <f t="shared" si="52"/>
        <v>PASS</v>
      </c>
      <c r="AF71" s="4">
        <v>0</v>
      </c>
      <c r="AG71" s="9" t="str">
        <f t="shared" si="53"/>
        <v>PASS</v>
      </c>
      <c r="AH71" s="13">
        <f t="shared" si="54"/>
        <v>0</v>
      </c>
      <c r="AI71" s="9" t="str">
        <f t="shared" si="55"/>
        <v>PASS</v>
      </c>
      <c r="AJ71" s="4">
        <v>30</v>
      </c>
      <c r="AK71" s="9" t="str">
        <f t="shared" si="56"/>
        <v>PASS</v>
      </c>
      <c r="AL71" s="4">
        <v>0</v>
      </c>
      <c r="AM71" s="9" t="str">
        <f t="shared" si="57"/>
        <v>PASS</v>
      </c>
      <c r="AN71" s="4">
        <v>0</v>
      </c>
      <c r="AO71" s="9" t="str">
        <f t="shared" si="58"/>
        <v>PASS</v>
      </c>
      <c r="AP71" s="4">
        <v>0</v>
      </c>
      <c r="AQ71" s="4">
        <v>0</v>
      </c>
      <c r="AR71" s="4">
        <v>0</v>
      </c>
      <c r="AS71" s="4">
        <v>0</v>
      </c>
      <c r="AT71" s="4">
        <v>0</v>
      </c>
      <c r="AU71" s="4">
        <f t="shared" si="59"/>
        <v>0</v>
      </c>
      <c r="AV71" s="9" t="str">
        <f t="shared" si="60"/>
        <v>PASS</v>
      </c>
      <c r="AW71" s="9" t="str">
        <f t="shared" si="61"/>
        <v>No</v>
      </c>
      <c r="AX71" s="4">
        <v>0</v>
      </c>
      <c r="AY71" s="4" t="s">
        <v>668</v>
      </c>
      <c r="AZ71" s="4">
        <v>0</v>
      </c>
      <c r="BA71" s="4">
        <v>0</v>
      </c>
      <c r="BB71" s="9" t="s">
        <v>665</v>
      </c>
      <c r="BC71" s="4" t="s">
        <v>86</v>
      </c>
      <c r="BD71" s="9" t="str">
        <f t="shared" si="62"/>
        <v>PASS</v>
      </c>
      <c r="BE71" s="9" t="s">
        <v>666</v>
      </c>
      <c r="BF71" s="9" t="str">
        <f>IF(BE71=("No"),"PASS","FAIL")</f>
        <v>PASS</v>
      </c>
      <c r="BG71" s="4">
        <v>0</v>
      </c>
      <c r="BH71" s="9" t="str">
        <f t="shared" si="63"/>
        <v>PASS</v>
      </c>
      <c r="BI71" s="4">
        <v>0</v>
      </c>
      <c r="BJ71" s="9" t="str">
        <f t="shared" si="64"/>
        <v>PASS</v>
      </c>
      <c r="BK71" s="4">
        <v>0</v>
      </c>
      <c r="BL71" s="9" t="str">
        <f t="shared" si="65"/>
        <v>PASS</v>
      </c>
      <c r="BM71" s="9" t="s">
        <v>666</v>
      </c>
      <c r="BO71" s="4">
        <v>0</v>
      </c>
      <c r="BQ71" s="15">
        <f t="shared" si="66"/>
        <v>2</v>
      </c>
      <c r="BR71" s="9" t="str">
        <f t="shared" si="67"/>
        <v>FAIL</v>
      </c>
      <c r="BS71" s="4">
        <v>12</v>
      </c>
      <c r="BT71" s="4">
        <v>20</v>
      </c>
      <c r="BU71" s="4">
        <v>12</v>
      </c>
      <c r="BV71" s="4">
        <v>10</v>
      </c>
      <c r="BW71" s="4" t="s">
        <v>86</v>
      </c>
      <c r="BX71" s="4" t="s">
        <v>86</v>
      </c>
      <c r="BY71" s="4">
        <v>0</v>
      </c>
      <c r="BZ71" s="4" t="s">
        <v>86</v>
      </c>
      <c r="CA71" s="4">
        <v>0</v>
      </c>
      <c r="CB71" s="4" t="s">
        <v>229</v>
      </c>
      <c r="CC71" s="4">
        <v>0</v>
      </c>
      <c r="CD71" s="4">
        <v>0</v>
      </c>
      <c r="CE71" s="4">
        <v>0</v>
      </c>
      <c r="CF71" s="4">
        <v>10</v>
      </c>
      <c r="CG71" s="4">
        <v>0</v>
      </c>
      <c r="CH71" t="s">
        <v>455</v>
      </c>
    </row>
    <row r="72" spans="1:86" x14ac:dyDescent="0.35">
      <c r="A72" s="4">
        <v>36</v>
      </c>
      <c r="B72" s="4" t="s">
        <v>525</v>
      </c>
      <c r="C72" s="4">
        <v>67</v>
      </c>
      <c r="D72" s="24">
        <v>-3.8716950205996001</v>
      </c>
      <c r="E72" s="24">
        <v>50.506194605448499</v>
      </c>
      <c r="F72" s="4">
        <v>33</v>
      </c>
      <c r="G72" s="4" t="s">
        <v>82</v>
      </c>
      <c r="H72" s="4">
        <v>8</v>
      </c>
      <c r="I72" s="4">
        <v>0</v>
      </c>
      <c r="J72" s="4">
        <v>8</v>
      </c>
      <c r="K72" s="4">
        <v>27</v>
      </c>
      <c r="L72" s="4">
        <v>0</v>
      </c>
      <c r="M72" s="4">
        <v>0</v>
      </c>
      <c r="N72" s="4">
        <v>0</v>
      </c>
      <c r="O72" s="4">
        <v>0</v>
      </c>
      <c r="P72" s="4">
        <v>8</v>
      </c>
      <c r="Q72" s="4">
        <v>0</v>
      </c>
      <c r="R72" s="4">
        <v>0</v>
      </c>
      <c r="S72" s="4">
        <v>12</v>
      </c>
      <c r="T72" s="4">
        <v>0</v>
      </c>
      <c r="U72" s="4">
        <v>0</v>
      </c>
      <c r="V72" s="4">
        <v>1</v>
      </c>
      <c r="W72" s="4">
        <f t="shared" si="47"/>
        <v>6</v>
      </c>
      <c r="X72" s="9" t="str">
        <f t="shared" si="48"/>
        <v>PASS</v>
      </c>
      <c r="Y72" s="9">
        <f t="shared" si="49"/>
        <v>64</v>
      </c>
      <c r="Z72" s="9" t="str">
        <f t="shared" si="50"/>
        <v>PASS</v>
      </c>
      <c r="AA72" s="9"/>
      <c r="AB72" s="9"/>
      <c r="AC72" s="9"/>
      <c r="AD72" s="13">
        <f t="shared" si="51"/>
        <v>0</v>
      </c>
      <c r="AE72" s="9" t="str">
        <f t="shared" si="52"/>
        <v>PASS</v>
      </c>
      <c r="AF72" s="4">
        <v>15</v>
      </c>
      <c r="AG72" s="9" t="str">
        <f t="shared" si="53"/>
        <v>PASS</v>
      </c>
      <c r="AH72" s="13">
        <f t="shared" si="54"/>
        <v>0</v>
      </c>
      <c r="AI72" s="9" t="str">
        <f t="shared" si="55"/>
        <v>PASS</v>
      </c>
      <c r="AJ72" s="4">
        <v>70</v>
      </c>
      <c r="AK72" s="9" t="str">
        <f t="shared" si="56"/>
        <v>PASS</v>
      </c>
      <c r="AL72" s="4">
        <v>0</v>
      </c>
      <c r="AM72" s="9" t="str">
        <f t="shared" si="57"/>
        <v>PASS</v>
      </c>
      <c r="AN72" s="4">
        <v>1</v>
      </c>
      <c r="AO72" s="9" t="str">
        <f t="shared" si="58"/>
        <v>PASS</v>
      </c>
      <c r="AP72" s="4">
        <v>0</v>
      </c>
      <c r="AQ72" s="4">
        <v>0</v>
      </c>
      <c r="AR72" s="4">
        <v>0</v>
      </c>
      <c r="AS72" s="4">
        <v>0</v>
      </c>
      <c r="AT72" s="4">
        <v>0</v>
      </c>
      <c r="AU72" s="4">
        <f t="shared" si="59"/>
        <v>0</v>
      </c>
      <c r="AV72" s="9" t="str">
        <f t="shared" si="60"/>
        <v>PASS</v>
      </c>
      <c r="AW72" s="9" t="str">
        <f t="shared" si="61"/>
        <v>Yes</v>
      </c>
      <c r="AX72" s="4">
        <v>100</v>
      </c>
      <c r="AY72" s="4" t="str">
        <f>IF(AND(AX72&lt;50),"PASS","FAIL")</f>
        <v>FAIL</v>
      </c>
      <c r="AZ72" s="4">
        <v>0</v>
      </c>
      <c r="BA72" s="4">
        <v>0</v>
      </c>
      <c r="BB72" s="9" t="s">
        <v>665</v>
      </c>
      <c r="BC72" s="4" t="s">
        <v>86</v>
      </c>
      <c r="BD72" s="9" t="str">
        <f t="shared" si="62"/>
        <v>PASS</v>
      </c>
      <c r="BE72" s="9" t="s">
        <v>666</v>
      </c>
      <c r="BF72" s="9" t="str">
        <f>IF(BE72=("No"),"PASS","FAIL")</f>
        <v>PASS</v>
      </c>
      <c r="BG72" s="4">
        <v>0</v>
      </c>
      <c r="BH72" s="9" t="str">
        <f t="shared" si="63"/>
        <v>PASS</v>
      </c>
      <c r="BI72" s="4">
        <v>2</v>
      </c>
      <c r="BJ72" s="9" t="str">
        <f t="shared" si="64"/>
        <v>PASS</v>
      </c>
      <c r="BK72" s="4">
        <v>1</v>
      </c>
      <c r="BL72" s="9" t="str">
        <f t="shared" si="65"/>
        <v>PASS</v>
      </c>
      <c r="BM72" s="9" t="s">
        <v>666</v>
      </c>
      <c r="BO72" s="4">
        <v>1</v>
      </c>
      <c r="BQ72" s="15">
        <f t="shared" si="66"/>
        <v>1</v>
      </c>
      <c r="BR72" s="9" t="str">
        <f t="shared" si="67"/>
        <v>FAIL</v>
      </c>
      <c r="BS72" s="4">
        <v>25</v>
      </c>
      <c r="BT72" s="4">
        <v>20</v>
      </c>
      <c r="BU72" s="4">
        <v>25</v>
      </c>
      <c r="BV72" s="4">
        <v>25</v>
      </c>
      <c r="BW72" s="4" t="s">
        <v>86</v>
      </c>
      <c r="BX72" s="4" t="s">
        <v>86</v>
      </c>
      <c r="BY72" s="4">
        <v>100</v>
      </c>
      <c r="BZ72" s="4" t="s">
        <v>86</v>
      </c>
      <c r="CA72" s="4">
        <v>50</v>
      </c>
      <c r="CB72" s="4" t="s">
        <v>229</v>
      </c>
      <c r="CC72" s="4">
        <v>0</v>
      </c>
      <c r="CD72" s="4">
        <v>0</v>
      </c>
      <c r="CE72" s="4">
        <v>0</v>
      </c>
      <c r="CF72" s="4">
        <v>30</v>
      </c>
      <c r="CG72" s="4">
        <v>1</v>
      </c>
      <c r="CH72" t="s">
        <v>527</v>
      </c>
    </row>
    <row r="73" spans="1:86" x14ac:dyDescent="0.35">
      <c r="A73" s="4">
        <v>23</v>
      </c>
      <c r="B73" s="4" t="s">
        <v>531</v>
      </c>
      <c r="C73" s="4">
        <v>67</v>
      </c>
      <c r="D73" s="24">
        <v>-3.88130836676544</v>
      </c>
      <c r="E73" s="24">
        <v>50.518813742501898</v>
      </c>
      <c r="F73" s="4">
        <v>56</v>
      </c>
      <c r="G73" s="4" t="s">
        <v>82</v>
      </c>
      <c r="H73" s="4">
        <v>0</v>
      </c>
      <c r="I73" s="4">
        <v>0</v>
      </c>
      <c r="J73" s="4">
        <v>0</v>
      </c>
      <c r="K73" s="4">
        <v>2</v>
      </c>
      <c r="L73" s="4">
        <v>0</v>
      </c>
      <c r="M73" s="4">
        <v>0</v>
      </c>
      <c r="N73" s="4">
        <v>0</v>
      </c>
      <c r="O73" s="4">
        <v>0</v>
      </c>
      <c r="P73" s="4">
        <v>2</v>
      </c>
      <c r="Q73" s="4">
        <v>0</v>
      </c>
      <c r="R73" s="4">
        <v>0</v>
      </c>
      <c r="S73" s="4">
        <v>50</v>
      </c>
      <c r="T73" s="4">
        <v>0</v>
      </c>
      <c r="U73" s="4">
        <v>0</v>
      </c>
      <c r="V73" s="4">
        <v>0</v>
      </c>
      <c r="W73" s="4">
        <f t="shared" si="47"/>
        <v>3</v>
      </c>
      <c r="X73" s="9" t="str">
        <f t="shared" si="48"/>
        <v>FAIL</v>
      </c>
      <c r="Y73" s="9">
        <f t="shared" si="49"/>
        <v>54</v>
      </c>
      <c r="Z73" s="9" t="str">
        <f t="shared" si="50"/>
        <v>PASS</v>
      </c>
      <c r="AA73" s="9"/>
      <c r="AB73" s="9"/>
      <c r="AC73" s="9"/>
      <c r="AD73" s="13">
        <f t="shared" si="51"/>
        <v>0</v>
      </c>
      <c r="AE73" s="9" t="str">
        <f t="shared" si="52"/>
        <v>PASS</v>
      </c>
      <c r="AF73" s="4">
        <v>0</v>
      </c>
      <c r="AG73" s="9" t="str">
        <f t="shared" si="53"/>
        <v>PASS</v>
      </c>
      <c r="AH73" s="13">
        <f t="shared" si="54"/>
        <v>0</v>
      </c>
      <c r="AI73" s="9" t="str">
        <f t="shared" si="55"/>
        <v>PASS</v>
      </c>
      <c r="AJ73" s="4">
        <v>15</v>
      </c>
      <c r="AK73" s="9" t="str">
        <f t="shared" si="56"/>
        <v>PASS</v>
      </c>
      <c r="AL73" s="4">
        <v>0</v>
      </c>
      <c r="AM73" s="9" t="str">
        <f t="shared" si="57"/>
        <v>PASS</v>
      </c>
      <c r="AN73" s="4">
        <v>0</v>
      </c>
      <c r="AO73" s="9" t="str">
        <f t="shared" si="58"/>
        <v>PASS</v>
      </c>
      <c r="AP73" s="4">
        <v>20</v>
      </c>
      <c r="AQ73" s="4">
        <v>0</v>
      </c>
      <c r="AR73" s="4">
        <v>0</v>
      </c>
      <c r="AS73" s="4">
        <v>3</v>
      </c>
      <c r="AT73" s="4">
        <v>0</v>
      </c>
      <c r="AU73" s="4">
        <f t="shared" si="59"/>
        <v>23</v>
      </c>
      <c r="AV73" s="9" t="str">
        <f t="shared" si="60"/>
        <v>FAIL</v>
      </c>
      <c r="AW73" s="9" t="str">
        <f t="shared" si="61"/>
        <v>No</v>
      </c>
      <c r="AX73" s="4">
        <v>0</v>
      </c>
      <c r="AY73" s="4" t="s">
        <v>668</v>
      </c>
      <c r="AZ73" s="4">
        <v>0</v>
      </c>
      <c r="BA73" s="4">
        <v>0</v>
      </c>
      <c r="BB73" s="9" t="s">
        <v>665</v>
      </c>
      <c r="BC73" s="4" t="s">
        <v>86</v>
      </c>
      <c r="BD73" s="9" t="str">
        <f t="shared" si="62"/>
        <v>PASS</v>
      </c>
      <c r="BE73" s="9"/>
      <c r="BF73" s="9" t="s">
        <v>667</v>
      </c>
      <c r="BG73" s="4">
        <v>0</v>
      </c>
      <c r="BH73" s="9" t="str">
        <f t="shared" si="63"/>
        <v>PASS</v>
      </c>
      <c r="BI73" s="4">
        <v>8</v>
      </c>
      <c r="BJ73" s="9" t="str">
        <f t="shared" si="64"/>
        <v>PASS</v>
      </c>
      <c r="BK73" s="4">
        <v>2</v>
      </c>
      <c r="BL73" s="9" t="str">
        <f t="shared" si="65"/>
        <v>PASS</v>
      </c>
      <c r="BM73" s="9" t="s">
        <v>666</v>
      </c>
      <c r="BO73" s="4">
        <v>1</v>
      </c>
      <c r="BQ73" s="15">
        <f t="shared" si="66"/>
        <v>2</v>
      </c>
      <c r="BR73" s="9" t="str">
        <f t="shared" si="67"/>
        <v>FAIL</v>
      </c>
      <c r="BS73" s="4">
        <v>60</v>
      </c>
      <c r="BT73" s="4">
        <v>604</v>
      </c>
      <c r="BU73" s="4">
        <v>40</v>
      </c>
      <c r="BV73" s="4">
        <v>60</v>
      </c>
      <c r="BW73" s="4" t="s">
        <v>86</v>
      </c>
      <c r="BX73" s="4" t="s">
        <v>86</v>
      </c>
      <c r="BY73" s="4">
        <v>0</v>
      </c>
      <c r="BZ73" s="4" t="s">
        <v>86</v>
      </c>
      <c r="CA73" s="4">
        <v>0</v>
      </c>
      <c r="CB73" s="4" t="s">
        <v>229</v>
      </c>
      <c r="CC73" s="4">
        <v>0</v>
      </c>
      <c r="CD73" s="4">
        <v>0</v>
      </c>
      <c r="CE73" s="4">
        <v>20</v>
      </c>
      <c r="CF73" s="4">
        <v>0</v>
      </c>
      <c r="CG73" s="4">
        <v>10</v>
      </c>
      <c r="CH73" t="s">
        <v>533</v>
      </c>
    </row>
    <row r="74" spans="1:86" x14ac:dyDescent="0.35">
      <c r="A74" s="4">
        <v>22</v>
      </c>
      <c r="B74" s="4" t="s">
        <v>549</v>
      </c>
      <c r="C74" s="4">
        <v>67</v>
      </c>
      <c r="D74" s="24">
        <v>-3.8831749347718101</v>
      </c>
      <c r="E74" s="24">
        <v>50.516723334896099</v>
      </c>
      <c r="F74" s="4">
        <v>53</v>
      </c>
      <c r="G74" s="4" t="s">
        <v>82</v>
      </c>
      <c r="H74" s="4">
        <v>40</v>
      </c>
      <c r="I74" s="4">
        <v>0</v>
      </c>
      <c r="J74" s="4">
        <v>8</v>
      </c>
      <c r="K74" s="4">
        <v>3</v>
      </c>
      <c r="L74" s="4">
        <v>0</v>
      </c>
      <c r="M74" s="4">
        <v>0</v>
      </c>
      <c r="N74" s="4">
        <v>0</v>
      </c>
      <c r="O74" s="4">
        <v>0</v>
      </c>
      <c r="P74" s="4">
        <v>25</v>
      </c>
      <c r="Q74" s="4">
        <v>0</v>
      </c>
      <c r="R74" s="4">
        <v>0</v>
      </c>
      <c r="S74" s="4">
        <v>0</v>
      </c>
      <c r="T74" s="4">
        <v>0</v>
      </c>
      <c r="U74" s="4">
        <v>0</v>
      </c>
      <c r="V74" s="4">
        <v>1</v>
      </c>
      <c r="W74" s="4">
        <f t="shared" si="47"/>
        <v>5</v>
      </c>
      <c r="X74" s="9" t="str">
        <f t="shared" si="48"/>
        <v>PASS</v>
      </c>
      <c r="Y74" s="9">
        <f t="shared" si="49"/>
        <v>77</v>
      </c>
      <c r="Z74" s="9" t="str">
        <f t="shared" si="50"/>
        <v>PASS</v>
      </c>
      <c r="AA74" s="9"/>
      <c r="AB74" s="9"/>
      <c r="AC74" s="9"/>
      <c r="AD74" s="13">
        <f t="shared" si="51"/>
        <v>0</v>
      </c>
      <c r="AE74" s="9" t="str">
        <f t="shared" si="52"/>
        <v>PASS</v>
      </c>
      <c r="AF74" s="4">
        <v>26</v>
      </c>
      <c r="AG74" s="9" t="str">
        <f t="shared" si="53"/>
        <v>PASS</v>
      </c>
      <c r="AH74" s="13">
        <f t="shared" si="54"/>
        <v>0</v>
      </c>
      <c r="AI74" s="9" t="str">
        <f t="shared" si="55"/>
        <v>PASS</v>
      </c>
      <c r="AJ74" s="4">
        <v>50</v>
      </c>
      <c r="AK74" s="9" t="str">
        <f t="shared" si="56"/>
        <v>PASS</v>
      </c>
      <c r="AL74" s="4">
        <v>0</v>
      </c>
      <c r="AM74" s="9" t="str">
        <f t="shared" si="57"/>
        <v>PASS</v>
      </c>
      <c r="AN74" s="4">
        <v>0</v>
      </c>
      <c r="AO74" s="9" t="str">
        <f t="shared" si="58"/>
        <v>PASS</v>
      </c>
      <c r="AP74" s="4">
        <v>0</v>
      </c>
      <c r="AQ74" s="4">
        <v>0</v>
      </c>
      <c r="AR74" s="4">
        <v>0</v>
      </c>
      <c r="AS74" s="4">
        <v>0</v>
      </c>
      <c r="AT74" s="4">
        <v>0</v>
      </c>
      <c r="AU74" s="4">
        <f t="shared" si="59"/>
        <v>0</v>
      </c>
      <c r="AV74" s="9" t="str">
        <f t="shared" si="60"/>
        <v>PASS</v>
      </c>
      <c r="AW74" s="9" t="str">
        <f t="shared" si="61"/>
        <v>Yes</v>
      </c>
      <c r="AX74" s="4">
        <v>80</v>
      </c>
      <c r="AY74" s="4" t="str">
        <f>IF(AND(AX74&lt;50),"PASS","FAIL")</f>
        <v>FAIL</v>
      </c>
      <c r="AZ74" s="4">
        <v>4</v>
      </c>
      <c r="BA74" s="4">
        <v>0</v>
      </c>
      <c r="BB74" s="9" t="str">
        <f>IF(AND(BA74&lt;66),"PASS","FAIL")</f>
        <v>PASS</v>
      </c>
      <c r="BC74" s="4" t="s">
        <v>86</v>
      </c>
      <c r="BD74" s="9" t="str">
        <f t="shared" si="62"/>
        <v>PASS</v>
      </c>
      <c r="BE74" s="9"/>
      <c r="BF74" s="9" t="s">
        <v>667</v>
      </c>
      <c r="BG74" s="4">
        <v>0</v>
      </c>
      <c r="BH74" s="9" t="str">
        <f t="shared" si="63"/>
        <v>PASS</v>
      </c>
      <c r="BI74" s="4">
        <v>0</v>
      </c>
      <c r="BJ74" s="9" t="str">
        <f t="shared" si="64"/>
        <v>PASS</v>
      </c>
      <c r="BK74" s="4">
        <v>0</v>
      </c>
      <c r="BL74" s="9" t="str">
        <f t="shared" si="65"/>
        <v>PASS</v>
      </c>
      <c r="BO74" s="4">
        <v>0</v>
      </c>
      <c r="BQ74" s="15">
        <f t="shared" si="66"/>
        <v>1</v>
      </c>
      <c r="BR74" s="9" t="str">
        <f t="shared" si="67"/>
        <v>FAIL</v>
      </c>
      <c r="BS74" s="4">
        <v>10</v>
      </c>
      <c r="BT74" s="4">
        <v>30</v>
      </c>
      <c r="BU74" s="4">
        <v>30</v>
      </c>
      <c r="BV74" s="4">
        <v>20</v>
      </c>
      <c r="BW74" s="4" t="s">
        <v>86</v>
      </c>
      <c r="BX74" s="4" t="s">
        <v>86</v>
      </c>
      <c r="BY74" s="4">
        <v>80</v>
      </c>
      <c r="BZ74" s="4" t="s">
        <v>86</v>
      </c>
      <c r="CA74" s="4">
        <v>20</v>
      </c>
      <c r="CB74" s="4" t="s">
        <v>229</v>
      </c>
      <c r="CC74" s="4">
        <v>0</v>
      </c>
      <c r="CD74" s="4">
        <v>0</v>
      </c>
      <c r="CE74" s="4">
        <v>0</v>
      </c>
      <c r="CF74" s="4">
        <v>5</v>
      </c>
      <c r="CG74" s="4">
        <v>0</v>
      </c>
      <c r="CH74" t="s">
        <v>551</v>
      </c>
    </row>
    <row r="75" spans="1:86" x14ac:dyDescent="0.35">
      <c r="H75" s="63">
        <f t="shared" ref="H75:Y75" si="68">AVERAGE(H4:H74)</f>
        <v>3.859154929577465</v>
      </c>
      <c r="I75" s="63">
        <f t="shared" si="68"/>
        <v>0</v>
      </c>
      <c r="J75" s="63">
        <f t="shared" si="68"/>
        <v>1.8591549295774648</v>
      </c>
      <c r="K75" s="63">
        <f t="shared" si="68"/>
        <v>3.647887323943662</v>
      </c>
      <c r="L75" s="63">
        <f t="shared" si="68"/>
        <v>1.1408450704225352</v>
      </c>
      <c r="M75" s="63">
        <f t="shared" si="68"/>
        <v>0</v>
      </c>
      <c r="N75" s="63">
        <f t="shared" si="68"/>
        <v>0.323943661971831</v>
      </c>
      <c r="O75" s="63">
        <f t="shared" si="68"/>
        <v>7.0422535211267609E-2</v>
      </c>
      <c r="P75" s="63">
        <f t="shared" si="68"/>
        <v>19.380281690140844</v>
      </c>
      <c r="Q75" s="63">
        <f t="shared" si="68"/>
        <v>0.26760563380281688</v>
      </c>
      <c r="R75" s="63">
        <f t="shared" si="68"/>
        <v>5.6338028169014086E-2</v>
      </c>
      <c r="S75" s="63">
        <f t="shared" si="68"/>
        <v>14.464788732394366</v>
      </c>
      <c r="T75" s="63">
        <f t="shared" si="68"/>
        <v>0</v>
      </c>
      <c r="U75" s="63">
        <f t="shared" si="68"/>
        <v>2.211267605633803</v>
      </c>
      <c r="V75" s="63">
        <f t="shared" si="68"/>
        <v>2.9859154929577465</v>
      </c>
      <c r="W75" s="64">
        <f t="shared" si="68"/>
        <v>3.6619718309859155</v>
      </c>
      <c r="X75" s="57" t="s">
        <v>315</v>
      </c>
      <c r="Y75" s="66">
        <f t="shared" si="68"/>
        <v>50.267605633802816</v>
      </c>
      <c r="Z75" s="59" t="s">
        <v>315</v>
      </c>
      <c r="AD75" s="72">
        <f t="shared" ref="AD75" si="69">AVERAGE(AD4:AD74)</f>
        <v>1.1408450704225352</v>
      </c>
      <c r="AE75" s="59" t="s">
        <v>315</v>
      </c>
      <c r="AF75" s="72">
        <f t="shared" ref="AF75" si="70">AVERAGE(AF4:AF74)</f>
        <v>6.830985915492958</v>
      </c>
      <c r="AG75" s="59" t="s">
        <v>315</v>
      </c>
      <c r="AH75" s="72">
        <f t="shared" ref="AH75" si="71">AVERAGE(AH4:AH74)</f>
        <v>2.211267605633803</v>
      </c>
      <c r="AI75" s="59" t="s">
        <v>315</v>
      </c>
      <c r="AJ75" s="72">
        <f t="shared" ref="AJ75" si="72">AVERAGE(AJ4:AJ74)</f>
        <v>61.732394366197184</v>
      </c>
      <c r="AK75" s="59" t="s">
        <v>315</v>
      </c>
      <c r="AL75" s="70">
        <f t="shared" ref="AL75" si="73">AVERAGE(AL4:AL74)</f>
        <v>0</v>
      </c>
      <c r="AM75" s="71" t="s">
        <v>315</v>
      </c>
      <c r="AN75" s="70">
        <f t="shared" ref="AN75" si="74">AVERAGE(AN4:AN74)</f>
        <v>0.12676056338028169</v>
      </c>
      <c r="AO75" s="71" t="s">
        <v>315</v>
      </c>
      <c r="AP75" s="63">
        <f t="shared" ref="AP75:AU75" si="75">AVERAGE(AP4:AP74)</f>
        <v>1.0845070422535212</v>
      </c>
      <c r="AQ75" s="63">
        <f t="shared" si="75"/>
        <v>7.0422535211267609E-2</v>
      </c>
      <c r="AR75" s="63">
        <f t="shared" si="75"/>
        <v>0</v>
      </c>
      <c r="AS75" s="63">
        <f t="shared" si="75"/>
        <v>5.6338028169014086E-2</v>
      </c>
      <c r="AT75" s="63">
        <f t="shared" si="75"/>
        <v>0</v>
      </c>
      <c r="AU75" s="72">
        <f t="shared" si="75"/>
        <v>1.2112676056338028</v>
      </c>
      <c r="AV75" s="59" t="s">
        <v>315</v>
      </c>
      <c r="AW75" s="4">
        <f>COUNTIF(AW4:AW74,"No")</f>
        <v>15</v>
      </c>
      <c r="AX75" s="70">
        <v>30.2</v>
      </c>
      <c r="AY75" s="59" t="s">
        <v>315</v>
      </c>
      <c r="AZ75" s="63">
        <f t="shared" ref="AZ75" si="76">AVERAGE(AZ4:AZ74)</f>
        <v>11.295774647887324</v>
      </c>
      <c r="BA75" s="72">
        <v>22.6</v>
      </c>
      <c r="BB75" s="73" t="s">
        <v>315</v>
      </c>
      <c r="BC75" s="63">
        <f>COUNTIF(BC4:BC74,"NO")</f>
        <v>71</v>
      </c>
      <c r="BF75" s="9"/>
      <c r="BG75" s="72">
        <f t="shared" ref="BG75" si="77">AVERAGE(BG4:BG74)</f>
        <v>0.11267605633802817</v>
      </c>
      <c r="BH75" s="59" t="s">
        <v>315</v>
      </c>
      <c r="BI75" s="86">
        <f>AVERAGE(BI4:BI74)</f>
        <v>0.43661971830985913</v>
      </c>
      <c r="BJ75" s="59" t="s">
        <v>315</v>
      </c>
      <c r="BK75" s="86">
        <f>AVERAGE(BK4:BK74)</f>
        <v>0.6901408450704225</v>
      </c>
      <c r="BL75" s="59" t="s">
        <v>315</v>
      </c>
      <c r="BO75" s="80">
        <f>AVERAGE(BO4:BO74)</f>
        <v>0.59154929577464788</v>
      </c>
      <c r="BP75" s="4" t="s">
        <v>315</v>
      </c>
      <c r="BS75" s="80">
        <f t="shared" ref="BS75:BV75" si="78">AVERAGE(BS4:BS74)</f>
        <v>20.971830985915492</v>
      </c>
      <c r="BT75" s="80">
        <f t="shared" si="78"/>
        <v>30.028169014084508</v>
      </c>
      <c r="BU75" s="80">
        <f t="shared" si="78"/>
        <v>21.295774647887324</v>
      </c>
      <c r="BV75" s="80">
        <f t="shared" si="78"/>
        <v>21.295774647887324</v>
      </c>
      <c r="BW75" s="63">
        <f>COUNTIF(BW4:BW74,"NO")</f>
        <v>68</v>
      </c>
      <c r="BX75" s="63">
        <f>COUNTIF(BX4:BX74,"NO")</f>
        <v>66</v>
      </c>
      <c r="BY75" s="80">
        <f>AVERAGE(BY4:BY74)</f>
        <v>16.661971830985916</v>
      </c>
      <c r="BZ75" s="63">
        <f>COUNTIF(BZ4:BZ74,"NO")</f>
        <v>68</v>
      </c>
      <c r="CA75" s="80">
        <f>AVERAGE(CA4:CA74)</f>
        <v>6.591549295774648</v>
      </c>
      <c r="CB75" s="63">
        <f>COUNTIF(CB4:CB74,"N")</f>
        <v>51</v>
      </c>
      <c r="CC75" s="80">
        <f t="shared" ref="CC75:CG75" si="79">AVERAGE(CC4:CC74)</f>
        <v>0</v>
      </c>
      <c r="CD75" s="80">
        <f t="shared" si="79"/>
        <v>0</v>
      </c>
      <c r="CE75" s="80">
        <f t="shared" si="79"/>
        <v>1.591549295774648</v>
      </c>
      <c r="CF75" s="80">
        <f t="shared" si="79"/>
        <v>6.76056338028169</v>
      </c>
      <c r="CG75" s="80">
        <f t="shared" si="79"/>
        <v>0.46478873239436619</v>
      </c>
    </row>
    <row r="76" spans="1:86" ht="33.65" customHeight="1" x14ac:dyDescent="0.35">
      <c r="A76" s="4">
        <f>COUNT(A4:A74)</f>
        <v>71</v>
      </c>
      <c r="B76" s="16" t="s">
        <v>316</v>
      </c>
      <c r="C76" s="16"/>
      <c r="F76" s="4" t="s">
        <v>27</v>
      </c>
      <c r="G76" s="4">
        <f>COUNTIF(G4:G74,"YES")</f>
        <v>71</v>
      </c>
      <c r="P76" s="16"/>
      <c r="Q76" s="16"/>
      <c r="R76" s="34" t="s">
        <v>670</v>
      </c>
      <c r="S76" s="4">
        <f>COUNTIF(S4:S74,"&gt;0")</f>
        <v>36</v>
      </c>
      <c r="U76" s="19"/>
      <c r="V76" s="268" t="s">
        <v>317</v>
      </c>
      <c r="W76" s="269"/>
      <c r="X76" s="57">
        <f>COUNTIF(X4:X74,"FAIL")</f>
        <v>40</v>
      </c>
      <c r="Y76" s="58" t="s">
        <v>318</v>
      </c>
      <c r="Z76" s="57">
        <f>COUNTIF(Z4:Z74,"FAIL")</f>
        <v>42</v>
      </c>
      <c r="AD76" s="58" t="s">
        <v>318</v>
      </c>
      <c r="AE76" s="20">
        <f>COUNTIF(AE4:AE74,"FAIL")</f>
        <v>0</v>
      </c>
      <c r="AF76" s="58" t="s">
        <v>318</v>
      </c>
      <c r="AG76" s="20">
        <f>COUNTIF(AG4:AG74,"FAIL")</f>
        <v>0</v>
      </c>
      <c r="AH76" s="58" t="s">
        <v>318</v>
      </c>
      <c r="AI76" s="20">
        <f>COUNTIF(AI4:AI74,"FAIL")</f>
        <v>0</v>
      </c>
      <c r="AJ76" s="58" t="s">
        <v>318</v>
      </c>
      <c r="AK76" s="17">
        <f>COUNTIF(AK4:AK74,"FAIL")</f>
        <v>32</v>
      </c>
      <c r="AL76" s="58" t="s">
        <v>318</v>
      </c>
      <c r="AM76" s="59">
        <f>COUNTIF(AM4:AM74,"FAIL")</f>
        <v>0</v>
      </c>
      <c r="AN76" s="58" t="s">
        <v>318</v>
      </c>
      <c r="AO76" s="59">
        <f>COUNTIF(AO4:AO74,"FAIL")</f>
        <v>0</v>
      </c>
      <c r="AU76" s="58" t="s">
        <v>318</v>
      </c>
      <c r="AV76" s="17">
        <f>COUNTIF(AV4:AV74,"FAIL")</f>
        <v>13</v>
      </c>
      <c r="AX76" s="58" t="s">
        <v>318</v>
      </c>
      <c r="AY76" s="57">
        <v>17</v>
      </c>
      <c r="BA76" s="58" t="s">
        <v>318</v>
      </c>
      <c r="BB76" s="132">
        <f>COUNTIF(BB4:BB74,"FAIL")</f>
        <v>4</v>
      </c>
      <c r="BC76" s="58" t="s">
        <v>318</v>
      </c>
      <c r="BD76" s="59">
        <f>COUNTIF(BD4:BD74,"FAIL")</f>
        <v>0</v>
      </c>
      <c r="BE76" s="58" t="s">
        <v>318</v>
      </c>
      <c r="BF76" s="59">
        <f>COUNTIF(BF4:BF74,"FAIL")</f>
        <v>3</v>
      </c>
      <c r="BG76" s="58" t="s">
        <v>318</v>
      </c>
      <c r="BH76" s="59">
        <f>COUNTIF(BH4:BH74,"FAIL")</f>
        <v>0</v>
      </c>
      <c r="BI76" s="58" t="s">
        <v>318</v>
      </c>
      <c r="BJ76" s="20">
        <f>COUNTIF(BJ4:BJ74,"FAIL")</f>
        <v>0</v>
      </c>
      <c r="BK76" s="58" t="s">
        <v>318</v>
      </c>
      <c r="BL76" s="20">
        <f>COUNTIF(BL4:BL74,"FAIL")</f>
        <v>1</v>
      </c>
      <c r="BO76" s="4">
        <f>COUNTIF(BO4:BO74,"0")</f>
        <v>54</v>
      </c>
      <c r="BQ76" s="58" t="s">
        <v>318</v>
      </c>
      <c r="BR76" s="17">
        <f>COUNTIF(BR4:BR74,"FAIL")</f>
        <v>67</v>
      </c>
      <c r="BS76" s="87"/>
      <c r="BT76" s="87"/>
      <c r="BU76" s="96"/>
    </row>
    <row r="77" spans="1:86" ht="22" x14ac:dyDescent="0.35">
      <c r="P77" s="16"/>
      <c r="Q77" s="16"/>
      <c r="R77" s="34" t="s">
        <v>671</v>
      </c>
      <c r="S77" s="51">
        <f>S76/A76</f>
        <v>0.50704225352112675</v>
      </c>
      <c r="U77" s="268" t="s">
        <v>320</v>
      </c>
      <c r="V77" s="270"/>
      <c r="W77" s="271"/>
      <c r="X77" s="67">
        <f>X76/A76</f>
        <v>0.56338028169014087</v>
      </c>
      <c r="Y77" s="58" t="s">
        <v>321</v>
      </c>
      <c r="Z77" s="67">
        <f>Z76/A76</f>
        <v>0.59154929577464788</v>
      </c>
      <c r="AD77" s="58" t="s">
        <v>321</v>
      </c>
      <c r="AE77" s="21">
        <f>AE76/A76</f>
        <v>0</v>
      </c>
      <c r="AF77" s="58" t="s">
        <v>321</v>
      </c>
      <c r="AG77" s="21">
        <f>AG76/A76</f>
        <v>0</v>
      </c>
      <c r="AH77" s="58" t="s">
        <v>321</v>
      </c>
      <c r="AI77" s="21">
        <f>AI76/A76</f>
        <v>0</v>
      </c>
      <c r="AJ77" s="58" t="s">
        <v>321</v>
      </c>
      <c r="AK77" s="18">
        <f>AK76/A76</f>
        <v>0.45070422535211269</v>
      </c>
      <c r="AL77" s="58" t="s">
        <v>321</v>
      </c>
      <c r="AM77" s="78">
        <f>AM76/A76</f>
        <v>0</v>
      </c>
      <c r="AN77" s="58" t="s">
        <v>321</v>
      </c>
      <c r="AO77" s="78">
        <f>AO76/A76</f>
        <v>0</v>
      </c>
      <c r="AU77" s="58" t="s">
        <v>321</v>
      </c>
      <c r="AV77" s="18">
        <f>AV76/A76</f>
        <v>0.18309859154929578</v>
      </c>
      <c r="AW77" s="51"/>
      <c r="AX77" s="58" t="s">
        <v>321</v>
      </c>
      <c r="AY77" s="67">
        <f>AY76/19</f>
        <v>0.89473684210526316</v>
      </c>
      <c r="BA77" s="58" t="s">
        <v>321</v>
      </c>
      <c r="BB77" s="133">
        <f>BB76/19</f>
        <v>0.21052631578947367</v>
      </c>
      <c r="BC77" s="58" t="s">
        <v>321</v>
      </c>
      <c r="BD77" s="78">
        <f>BD76/A76</f>
        <v>0</v>
      </c>
      <c r="BE77" s="58" t="s">
        <v>321</v>
      </c>
      <c r="BF77" s="78">
        <f>BF76/G76</f>
        <v>4.2253521126760563E-2</v>
      </c>
      <c r="BG77" s="58" t="s">
        <v>321</v>
      </c>
      <c r="BH77" s="78">
        <f>BH76/A76</f>
        <v>0</v>
      </c>
      <c r="BI77" s="58" t="s">
        <v>321</v>
      </c>
      <c r="BJ77" s="21">
        <f>BJ76/A76</f>
        <v>0</v>
      </c>
      <c r="BK77" s="58" t="s">
        <v>321</v>
      </c>
      <c r="BL77" s="21">
        <f>BL76/A76</f>
        <v>1.4084507042253521E-2</v>
      </c>
      <c r="BO77" s="87"/>
      <c r="BP77" s="99"/>
      <c r="BQ77" s="58" t="s">
        <v>321</v>
      </c>
      <c r="BR77" s="18">
        <f>BR76/A76</f>
        <v>0.94366197183098588</v>
      </c>
      <c r="BS77" s="97"/>
      <c r="BT77" s="87"/>
      <c r="BU77" s="98"/>
    </row>
    <row r="78" spans="1:86" ht="14.5" customHeight="1" x14ac:dyDescent="0.35">
      <c r="X78" s="157" t="s">
        <v>672</v>
      </c>
      <c r="Y78" s="260"/>
      <c r="Z78" s="256" t="s">
        <v>673</v>
      </c>
      <c r="AA78" s="272" t="s">
        <v>674</v>
      </c>
      <c r="AB78" s="273"/>
      <c r="AC78" s="273"/>
      <c r="AD78" s="273"/>
      <c r="AE78" s="273"/>
      <c r="AF78" s="273"/>
      <c r="AG78" s="273"/>
      <c r="AH78" s="273"/>
      <c r="AI78" s="273"/>
      <c r="AJ78" s="273"/>
      <c r="AK78" s="274"/>
      <c r="AL78" s="282" t="s">
        <v>675</v>
      </c>
      <c r="AM78" s="283"/>
      <c r="AN78" s="282" t="s">
        <v>676</v>
      </c>
      <c r="AO78" s="283"/>
      <c r="AP78" s="272" t="s">
        <v>674</v>
      </c>
      <c r="AQ78" s="273"/>
      <c r="AR78" s="273"/>
      <c r="AS78" s="273"/>
      <c r="AT78" s="273"/>
      <c r="AU78" s="273"/>
      <c r="AV78" s="273"/>
      <c r="AW78" s="274"/>
      <c r="AX78" s="183" t="s">
        <v>677</v>
      </c>
      <c r="AY78" s="275"/>
      <c r="AZ78" s="183" t="s">
        <v>678</v>
      </c>
      <c r="BA78" s="280"/>
      <c r="BB78" s="275"/>
      <c r="BC78" s="297" t="s">
        <v>679</v>
      </c>
      <c r="BD78" s="301"/>
      <c r="BE78" s="174" t="s">
        <v>680</v>
      </c>
      <c r="BF78" s="176"/>
      <c r="BG78" s="297" t="s">
        <v>681</v>
      </c>
      <c r="BH78" s="298"/>
      <c r="BI78" s="272" t="s">
        <v>682</v>
      </c>
      <c r="BJ78" s="273"/>
      <c r="BK78" s="273"/>
      <c r="BL78" s="273"/>
      <c r="BM78" s="273"/>
      <c r="BN78" s="274"/>
      <c r="BO78" s="174" t="s">
        <v>683</v>
      </c>
      <c r="BP78" s="260"/>
      <c r="BQ78" s="52">
        <f>AVERAGE(BQ4:BQ74)</f>
        <v>2.140845070422535</v>
      </c>
      <c r="BR78" s="4" t="s">
        <v>334</v>
      </c>
      <c r="BS78" s="288" t="s">
        <v>684</v>
      </c>
      <c r="BT78" s="289"/>
      <c r="BU78" s="290"/>
    </row>
    <row r="79" spans="1:86" x14ac:dyDescent="0.35">
      <c r="X79" s="261"/>
      <c r="Y79" s="262"/>
      <c r="Z79" s="257"/>
      <c r="AL79" s="284"/>
      <c r="AM79" s="285"/>
      <c r="AN79" s="284"/>
      <c r="AO79" s="285"/>
      <c r="AX79" s="276"/>
      <c r="AY79" s="277"/>
      <c r="AZ79" s="276"/>
      <c r="BA79" s="281"/>
      <c r="BB79" s="277"/>
      <c r="BC79" s="177"/>
      <c r="BD79" s="179"/>
      <c r="BE79" s="177"/>
      <c r="BF79" s="179"/>
      <c r="BG79" s="299"/>
      <c r="BH79" s="300"/>
      <c r="BO79" s="261"/>
      <c r="BP79" s="262"/>
      <c r="BQ79" s="9">
        <f>_xlfn.MODE.SNGL(BQ4:BQ74)</f>
        <v>2</v>
      </c>
      <c r="BR79" s="4" t="s">
        <v>335</v>
      </c>
      <c r="BS79" s="291"/>
      <c r="BT79" s="292"/>
      <c r="BU79" s="293"/>
    </row>
    <row r="80" spans="1:86" x14ac:dyDescent="0.35">
      <c r="X80" s="261"/>
      <c r="Y80" s="262"/>
      <c r="Z80" s="257"/>
      <c r="AL80" s="284"/>
      <c r="AM80" s="285"/>
      <c r="AN80" s="284"/>
      <c r="AO80" s="285"/>
      <c r="AX80" s="276"/>
      <c r="AY80" s="277"/>
      <c r="AZ80" s="276"/>
      <c r="BA80" s="281"/>
      <c r="BB80" s="277"/>
      <c r="BC80" s="177"/>
      <c r="BD80" s="179"/>
      <c r="BE80" s="177"/>
      <c r="BF80" s="179"/>
      <c r="BG80" s="299"/>
      <c r="BH80" s="300"/>
      <c r="BO80" s="261"/>
      <c r="BP80" s="262"/>
      <c r="BQ80" s="9">
        <f>MEDIAN(BQ4:BQ74)</f>
        <v>2</v>
      </c>
      <c r="BR80" s="4" t="s">
        <v>336</v>
      </c>
      <c r="BS80" s="291"/>
      <c r="BT80" s="292"/>
      <c r="BU80" s="293"/>
    </row>
    <row r="81" spans="24:73" x14ac:dyDescent="0.35">
      <c r="X81" s="261"/>
      <c r="Y81" s="262"/>
      <c r="Z81" s="257"/>
      <c r="AL81" s="284"/>
      <c r="AM81" s="285"/>
      <c r="AN81" s="284"/>
      <c r="AO81" s="285"/>
      <c r="AX81" s="276"/>
      <c r="AY81" s="277"/>
      <c r="AZ81" s="276"/>
      <c r="BA81" s="281"/>
      <c r="BB81" s="277"/>
      <c r="BC81" s="177"/>
      <c r="BD81" s="179"/>
      <c r="BE81" s="177"/>
      <c r="BF81" s="179"/>
      <c r="BG81" s="299"/>
      <c r="BH81" s="300"/>
      <c r="BO81" s="261"/>
      <c r="BP81" s="262"/>
      <c r="BS81" s="291"/>
      <c r="BT81" s="292"/>
      <c r="BU81" s="293"/>
    </row>
    <row r="82" spans="24:73" x14ac:dyDescent="0.35">
      <c r="X82" s="263"/>
      <c r="Y82" s="264"/>
      <c r="Z82" s="257"/>
      <c r="AL82" s="286"/>
      <c r="AM82" s="287"/>
      <c r="AN82" s="284"/>
      <c r="AO82" s="285"/>
      <c r="AX82" s="276"/>
      <c r="AY82" s="277"/>
      <c r="AZ82" s="276"/>
      <c r="BA82" s="281"/>
      <c r="BB82" s="277"/>
      <c r="BC82" s="177"/>
      <c r="BD82" s="179"/>
      <c r="BE82" s="177"/>
      <c r="BF82" s="179"/>
      <c r="BG82" s="299"/>
      <c r="BH82" s="300"/>
      <c r="BO82" s="261"/>
      <c r="BP82" s="262"/>
      <c r="BS82" s="291"/>
      <c r="BT82" s="292"/>
      <c r="BU82" s="293"/>
    </row>
    <row r="83" spans="24:73" x14ac:dyDescent="0.35">
      <c r="X83" s="65"/>
      <c r="Y83" s="65"/>
      <c r="Z83" s="257"/>
      <c r="AN83" s="284"/>
      <c r="AO83" s="285"/>
      <c r="AX83" s="276"/>
      <c r="AY83" s="277"/>
      <c r="AZ83" s="276"/>
      <c r="BA83" s="281"/>
      <c r="BB83" s="277"/>
      <c r="BC83" s="177"/>
      <c r="BD83" s="179"/>
      <c r="BE83" s="177"/>
      <c r="BF83" s="179"/>
      <c r="BG83" s="299"/>
      <c r="BH83" s="300"/>
      <c r="BO83" s="261"/>
      <c r="BP83" s="262"/>
      <c r="BS83" s="291"/>
      <c r="BT83" s="292"/>
      <c r="BU83" s="293"/>
    </row>
    <row r="84" spans="24:73" x14ac:dyDescent="0.35">
      <c r="X84" s="65"/>
      <c r="Y84" s="65"/>
      <c r="Z84" s="257"/>
      <c r="AN84" s="286"/>
      <c r="AO84" s="287"/>
      <c r="AX84" s="276"/>
      <c r="AY84" s="277"/>
      <c r="AZ84" s="276"/>
      <c r="BA84" s="281"/>
      <c r="BB84" s="277"/>
      <c r="BC84" s="180"/>
      <c r="BD84" s="182"/>
      <c r="BE84" s="177"/>
      <c r="BF84" s="179"/>
      <c r="BG84" s="81"/>
      <c r="BH84" s="81"/>
      <c r="BO84" s="261"/>
      <c r="BP84" s="262"/>
      <c r="BS84" s="291"/>
      <c r="BT84" s="292"/>
      <c r="BU84" s="293"/>
    </row>
    <row r="85" spans="24:73" x14ac:dyDescent="0.35">
      <c r="Z85" s="258"/>
      <c r="AX85" s="276"/>
      <c r="AY85" s="277"/>
      <c r="BE85" s="299"/>
      <c r="BF85" s="300"/>
      <c r="BG85" s="81"/>
      <c r="BH85" s="81"/>
      <c r="BO85" s="261"/>
      <c r="BP85" s="262"/>
      <c r="BS85" s="291"/>
      <c r="BT85" s="292"/>
      <c r="BU85" s="293"/>
    </row>
    <row r="86" spans="24:73" x14ac:dyDescent="0.35">
      <c r="Z86" s="258"/>
      <c r="AX86" s="276"/>
      <c r="AY86" s="277"/>
      <c r="BE86" s="299"/>
      <c r="BF86" s="300"/>
      <c r="BG86" s="81"/>
      <c r="BH86" s="81"/>
      <c r="BO86" s="261"/>
      <c r="BP86" s="262"/>
      <c r="BS86" s="291"/>
      <c r="BT86" s="292"/>
      <c r="BU86" s="293"/>
    </row>
    <row r="87" spans="24:73" x14ac:dyDescent="0.35">
      <c r="Z87" s="258"/>
      <c r="AX87" s="278"/>
      <c r="AY87" s="279"/>
      <c r="BE87" s="194"/>
      <c r="BF87" s="195"/>
      <c r="BO87" s="261"/>
      <c r="BP87" s="262"/>
      <c r="BS87" s="294"/>
      <c r="BT87" s="295"/>
      <c r="BU87" s="296"/>
    </row>
    <row r="88" spans="24:73" x14ac:dyDescent="0.35">
      <c r="Z88" s="258"/>
      <c r="BO88" s="263"/>
      <c r="BP88" s="264"/>
    </row>
    <row r="89" spans="24:73" x14ac:dyDescent="0.35">
      <c r="Z89" s="258"/>
    </row>
    <row r="90" spans="24:73" x14ac:dyDescent="0.35">
      <c r="Z90" s="258"/>
    </row>
    <row r="91" spans="24:73" x14ac:dyDescent="0.35">
      <c r="Z91" s="258"/>
    </row>
    <row r="92" spans="24:73" x14ac:dyDescent="0.35">
      <c r="Z92" s="258"/>
    </row>
    <row r="93" spans="24:73" x14ac:dyDescent="0.35">
      <c r="Z93" s="259"/>
    </row>
  </sheetData>
  <sortState xmlns:xlrd2="http://schemas.microsoft.com/office/spreadsheetml/2017/richdata2" ref="A4:CH74">
    <sortCondition ref="C4:C74"/>
    <sortCondition ref="B4:B74"/>
  </sortState>
  <mergeCells count="46">
    <mergeCell ref="BS78:BU87"/>
    <mergeCell ref="BO78:BP88"/>
    <mergeCell ref="BG78:BH83"/>
    <mergeCell ref="BI78:BN78"/>
    <mergeCell ref="BC78:BD84"/>
    <mergeCell ref="BE78:BF87"/>
    <mergeCell ref="Z78:Z93"/>
    <mergeCell ref="X78:Y82"/>
    <mergeCell ref="W2:X2"/>
    <mergeCell ref="Y2:Z2"/>
    <mergeCell ref="AZ2:BB2"/>
    <mergeCell ref="V76:W76"/>
    <mergeCell ref="U77:W77"/>
    <mergeCell ref="AP78:AW78"/>
    <mergeCell ref="AA78:AK78"/>
    <mergeCell ref="AX78:AY87"/>
    <mergeCell ref="AZ78:BB84"/>
    <mergeCell ref="AL78:AM82"/>
    <mergeCell ref="AN78:AO84"/>
    <mergeCell ref="H2:V2"/>
    <mergeCell ref="BQ1:BR1"/>
    <mergeCell ref="CC2:CD2"/>
    <mergeCell ref="CE2:CF2"/>
    <mergeCell ref="BS2:CB2"/>
    <mergeCell ref="BO2:BP2"/>
    <mergeCell ref="BO1:BP1"/>
    <mergeCell ref="BQ2:BR2"/>
    <mergeCell ref="D2:E2"/>
    <mergeCell ref="AD2:AI2"/>
    <mergeCell ref="Y1:AK1"/>
    <mergeCell ref="AL1:AV1"/>
    <mergeCell ref="AL2:AM2"/>
    <mergeCell ref="AN2:AO2"/>
    <mergeCell ref="AJ2:AK2"/>
    <mergeCell ref="AP2:AV2"/>
    <mergeCell ref="F2:G2"/>
    <mergeCell ref="AW1:BB1"/>
    <mergeCell ref="AW2:AY2"/>
    <mergeCell ref="BG1:BN1"/>
    <mergeCell ref="AA2:AC2"/>
    <mergeCell ref="H1:X1"/>
    <mergeCell ref="BC1:BF1"/>
    <mergeCell ref="BI2:BN2"/>
    <mergeCell ref="BC2:BD2"/>
    <mergeCell ref="BG2:BH2"/>
    <mergeCell ref="BE2:BF2"/>
  </mergeCells>
  <conditionalFormatting sqref="A4:CJ74">
    <cfRule type="containsText" dxfId="9" priority="1" operator="containsText" text="FAIL">
      <formula>NOT(ISERROR(SEARCH("FAIL",A4)))</formula>
    </cfRule>
  </conditionalFormatting>
  <conditionalFormatting sqref="A4:CK74">
    <cfRule type="containsText" dxfId="8" priority="2" operator="containsText" text="PASS">
      <formula>NOT(ISERROR(SEARCH("PASS",A4)))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9"/>
  <sheetViews>
    <sheetView workbookViewId="0">
      <selection activeCell="E1" sqref="E1:E1048576"/>
    </sheetView>
  </sheetViews>
  <sheetFormatPr defaultRowHeight="14.5" x14ac:dyDescent="0.35"/>
  <sheetData>
    <row r="1" spans="1:48" x14ac:dyDescent="0.35">
      <c r="A1" t="s">
        <v>24</v>
      </c>
      <c r="B1" t="s">
        <v>64</v>
      </c>
      <c r="C1" t="s">
        <v>65</v>
      </c>
      <c r="D1" t="s">
        <v>66</v>
      </c>
      <c r="E1" t="s">
        <v>358</v>
      </c>
      <c r="F1" t="s">
        <v>685</v>
      </c>
      <c r="G1" t="s">
        <v>686</v>
      </c>
      <c r="H1" t="s">
        <v>687</v>
      </c>
      <c r="I1" t="s">
        <v>357</v>
      </c>
      <c r="J1" t="s">
        <v>349</v>
      </c>
      <c r="K1" t="s">
        <v>688</v>
      </c>
      <c r="L1" t="s">
        <v>689</v>
      </c>
      <c r="M1" t="s">
        <v>73</v>
      </c>
      <c r="N1" t="s">
        <v>690</v>
      </c>
      <c r="O1" t="s">
        <v>691</v>
      </c>
      <c r="P1" t="s">
        <v>692</v>
      </c>
      <c r="Q1" t="s">
        <v>693</v>
      </c>
      <c r="R1" t="s">
        <v>363</v>
      </c>
      <c r="S1" t="s">
        <v>364</v>
      </c>
      <c r="T1" t="s">
        <v>36</v>
      </c>
      <c r="U1" t="s">
        <v>338</v>
      </c>
      <c r="V1" t="s">
        <v>339</v>
      </c>
      <c r="W1" t="s">
        <v>340</v>
      </c>
      <c r="X1" t="s">
        <v>694</v>
      </c>
      <c r="Y1" t="s">
        <v>695</v>
      </c>
      <c r="Z1" t="s">
        <v>696</v>
      </c>
      <c r="AA1" t="s">
        <v>37</v>
      </c>
      <c r="AB1" t="s">
        <v>38</v>
      </c>
      <c r="AC1" t="s">
        <v>39</v>
      </c>
      <c r="AD1" t="s">
        <v>40</v>
      </c>
      <c r="AE1" t="s">
        <v>697</v>
      </c>
      <c r="AF1" t="s">
        <v>41</v>
      </c>
      <c r="AG1" t="s">
        <v>42</v>
      </c>
      <c r="AH1" t="s">
        <v>43</v>
      </c>
      <c r="AI1" t="s">
        <v>26</v>
      </c>
      <c r="AJ1" t="s">
        <v>698</v>
      </c>
      <c r="AK1" t="s">
        <v>61</v>
      </c>
      <c r="AL1" t="s">
        <v>62</v>
      </c>
      <c r="AM1" t="s">
        <v>67</v>
      </c>
      <c r="AN1" t="s">
        <v>68</v>
      </c>
      <c r="AO1" t="s">
        <v>69</v>
      </c>
      <c r="AP1" t="s">
        <v>70</v>
      </c>
      <c r="AQ1" t="s">
        <v>71</v>
      </c>
      <c r="AR1" t="s">
        <v>72</v>
      </c>
      <c r="AS1" t="s">
        <v>699</v>
      </c>
      <c r="AT1" t="s">
        <v>700</v>
      </c>
      <c r="AU1" t="s">
        <v>77</v>
      </c>
      <c r="AV1" t="s">
        <v>78</v>
      </c>
    </row>
    <row r="2" spans="1:48" x14ac:dyDescent="0.35">
      <c r="A2">
        <v>19</v>
      </c>
      <c r="B2" t="s">
        <v>701</v>
      </c>
      <c r="C2" s="1">
        <v>45371.543171296304</v>
      </c>
      <c r="D2" s="1">
        <v>45371.543171296304</v>
      </c>
      <c r="E2">
        <v>0</v>
      </c>
      <c r="F2">
        <v>90</v>
      </c>
      <c r="G2">
        <v>0</v>
      </c>
      <c r="H2">
        <v>0</v>
      </c>
      <c r="I2">
        <v>0</v>
      </c>
      <c r="J2">
        <v>0</v>
      </c>
      <c r="K2">
        <v>0</v>
      </c>
      <c r="L2">
        <v>0</v>
      </c>
      <c r="M2">
        <v>0</v>
      </c>
      <c r="N2">
        <v>0</v>
      </c>
      <c r="O2">
        <v>0</v>
      </c>
      <c r="R2">
        <v>0</v>
      </c>
      <c r="V2">
        <v>0</v>
      </c>
      <c r="W2">
        <v>15</v>
      </c>
      <c r="X2">
        <v>15</v>
      </c>
      <c r="Y2">
        <v>1</v>
      </c>
      <c r="Z2">
        <v>0</v>
      </c>
      <c r="AA2">
        <v>0</v>
      </c>
      <c r="AB2">
        <v>0</v>
      </c>
      <c r="AC2">
        <v>0</v>
      </c>
      <c r="AD2">
        <v>0</v>
      </c>
      <c r="AE2">
        <v>0</v>
      </c>
      <c r="AF2">
        <v>0</v>
      </c>
      <c r="AG2">
        <v>0</v>
      </c>
      <c r="AH2">
        <v>0</v>
      </c>
      <c r="AI2">
        <v>18</v>
      </c>
      <c r="AJ2">
        <v>1</v>
      </c>
      <c r="AK2" t="s">
        <v>84</v>
      </c>
      <c r="AL2" t="s">
        <v>702</v>
      </c>
      <c r="AM2">
        <v>3</v>
      </c>
      <c r="AN2">
        <v>2</v>
      </c>
      <c r="AO2">
        <v>3</v>
      </c>
      <c r="AP2">
        <v>2</v>
      </c>
      <c r="AQ2" t="s">
        <v>86</v>
      </c>
      <c r="AR2" t="s">
        <v>86</v>
      </c>
      <c r="AS2">
        <v>1</v>
      </c>
      <c r="AT2">
        <v>1</v>
      </c>
      <c r="AU2">
        <v>-3.9194319143109602</v>
      </c>
      <c r="AV2">
        <v>50.450456665910103</v>
      </c>
    </row>
    <row r="3" spans="1:48" x14ac:dyDescent="0.35">
      <c r="A3">
        <v>8</v>
      </c>
      <c r="B3" t="s">
        <v>703</v>
      </c>
      <c r="C3" s="1">
        <v>45369.600127314799</v>
      </c>
      <c r="D3" s="1">
        <v>45369.600127314799</v>
      </c>
      <c r="E3">
        <v>0</v>
      </c>
      <c r="F3">
        <v>10</v>
      </c>
      <c r="G3">
        <v>0</v>
      </c>
      <c r="H3">
        <v>0</v>
      </c>
      <c r="I3">
        <v>98</v>
      </c>
      <c r="J3">
        <v>0</v>
      </c>
      <c r="K3">
        <v>3</v>
      </c>
      <c r="L3">
        <v>0</v>
      </c>
      <c r="M3">
        <v>0</v>
      </c>
      <c r="N3">
        <v>0</v>
      </c>
      <c r="O3">
        <v>0</v>
      </c>
      <c r="R3">
        <v>0</v>
      </c>
      <c r="V3">
        <v>0</v>
      </c>
      <c r="W3">
        <v>0</v>
      </c>
      <c r="X3">
        <v>1</v>
      </c>
      <c r="Y3">
        <v>60</v>
      </c>
      <c r="Z3">
        <v>0</v>
      </c>
      <c r="AA3">
        <v>0</v>
      </c>
      <c r="AB3">
        <v>0</v>
      </c>
      <c r="AC3">
        <v>0</v>
      </c>
      <c r="AD3">
        <v>0</v>
      </c>
      <c r="AE3">
        <v>0</v>
      </c>
      <c r="AF3">
        <v>0</v>
      </c>
      <c r="AG3">
        <v>0</v>
      </c>
      <c r="AH3">
        <v>0</v>
      </c>
      <c r="AI3">
        <v>90</v>
      </c>
      <c r="AJ3">
        <v>0</v>
      </c>
      <c r="AK3" t="s">
        <v>704</v>
      </c>
      <c r="AL3" t="s">
        <v>705</v>
      </c>
      <c r="AM3">
        <v>12</v>
      </c>
      <c r="AN3">
        <v>12</v>
      </c>
      <c r="AO3">
        <v>12</v>
      </c>
      <c r="AP3">
        <v>12</v>
      </c>
      <c r="AQ3" t="s">
        <v>86</v>
      </c>
      <c r="AR3" t="s">
        <v>86</v>
      </c>
      <c r="AS3">
        <v>60</v>
      </c>
      <c r="AT3">
        <v>20</v>
      </c>
      <c r="AU3">
        <v>-3.9312906785811901</v>
      </c>
      <c r="AV3">
        <v>50.4818938414775</v>
      </c>
    </row>
    <row r="4" spans="1:48" x14ac:dyDescent="0.35">
      <c r="A4">
        <v>9</v>
      </c>
      <c r="B4" t="s">
        <v>706</v>
      </c>
      <c r="C4" s="1">
        <v>45369.608715277798</v>
      </c>
      <c r="D4" s="1">
        <v>45369.608715277798</v>
      </c>
      <c r="E4">
        <v>0</v>
      </c>
      <c r="F4">
        <v>0</v>
      </c>
      <c r="G4">
        <v>0</v>
      </c>
      <c r="H4">
        <v>0</v>
      </c>
      <c r="I4">
        <v>0</v>
      </c>
      <c r="J4">
        <v>0</v>
      </c>
      <c r="K4">
        <v>0</v>
      </c>
      <c r="L4">
        <v>0</v>
      </c>
      <c r="M4">
        <v>0</v>
      </c>
      <c r="N4">
        <v>0</v>
      </c>
      <c r="O4">
        <v>0</v>
      </c>
      <c r="R4">
        <v>0</v>
      </c>
      <c r="V4">
        <v>0</v>
      </c>
      <c r="W4">
        <v>0</v>
      </c>
      <c r="X4">
        <v>0</v>
      </c>
      <c r="Y4">
        <v>80</v>
      </c>
      <c r="Z4">
        <v>0</v>
      </c>
      <c r="AA4">
        <v>0</v>
      </c>
      <c r="AB4">
        <v>0</v>
      </c>
      <c r="AC4">
        <v>0</v>
      </c>
      <c r="AD4">
        <v>0</v>
      </c>
      <c r="AE4">
        <v>0</v>
      </c>
      <c r="AF4">
        <v>0</v>
      </c>
      <c r="AG4">
        <v>0</v>
      </c>
      <c r="AH4">
        <v>0</v>
      </c>
      <c r="AI4">
        <v>80</v>
      </c>
      <c r="AJ4">
        <v>0</v>
      </c>
      <c r="AK4" t="s">
        <v>707</v>
      </c>
      <c r="AL4" t="s">
        <v>708</v>
      </c>
      <c r="AM4">
        <v>35</v>
      </c>
      <c r="AN4">
        <v>35</v>
      </c>
      <c r="AO4">
        <v>35</v>
      </c>
      <c r="AP4">
        <v>35</v>
      </c>
      <c r="AQ4" t="s">
        <v>86</v>
      </c>
      <c r="AR4" t="s">
        <v>86</v>
      </c>
      <c r="AS4">
        <v>80</v>
      </c>
      <c r="AT4">
        <v>80</v>
      </c>
      <c r="AU4">
        <v>-3.9276259977863499</v>
      </c>
      <c r="AV4">
        <v>50.481191120761302</v>
      </c>
    </row>
    <row r="5" spans="1:48" x14ac:dyDescent="0.35">
      <c r="A5">
        <v>10</v>
      </c>
      <c r="B5" t="s">
        <v>709</v>
      </c>
      <c r="C5" s="1">
        <v>45369.622152777803</v>
      </c>
      <c r="D5" s="1">
        <v>45369.622152777803</v>
      </c>
      <c r="E5">
        <v>0</v>
      </c>
      <c r="F5">
        <v>5</v>
      </c>
      <c r="G5">
        <v>0</v>
      </c>
      <c r="H5">
        <v>0</v>
      </c>
      <c r="I5">
        <v>98</v>
      </c>
      <c r="J5">
        <v>0</v>
      </c>
      <c r="K5">
        <v>4</v>
      </c>
      <c r="L5">
        <v>0</v>
      </c>
      <c r="M5">
        <v>0</v>
      </c>
      <c r="N5">
        <v>0</v>
      </c>
      <c r="O5">
        <v>0</v>
      </c>
      <c r="R5">
        <v>0</v>
      </c>
      <c r="V5">
        <v>0</v>
      </c>
      <c r="W5">
        <v>0</v>
      </c>
      <c r="X5">
        <v>0</v>
      </c>
      <c r="Y5">
        <v>26</v>
      </c>
      <c r="Z5">
        <v>0</v>
      </c>
      <c r="AA5">
        <v>0</v>
      </c>
      <c r="AB5">
        <v>0</v>
      </c>
      <c r="AC5">
        <v>0</v>
      </c>
      <c r="AD5">
        <v>0</v>
      </c>
      <c r="AE5">
        <v>0</v>
      </c>
      <c r="AF5">
        <v>0</v>
      </c>
      <c r="AG5">
        <v>0</v>
      </c>
      <c r="AH5">
        <v>0</v>
      </c>
      <c r="AI5">
        <v>75</v>
      </c>
      <c r="AJ5">
        <v>0</v>
      </c>
      <c r="AK5" t="s">
        <v>710</v>
      </c>
      <c r="AL5" t="s">
        <v>711</v>
      </c>
      <c r="AM5">
        <v>4</v>
      </c>
      <c r="AN5">
        <v>3</v>
      </c>
      <c r="AO5">
        <v>4</v>
      </c>
      <c r="AP5">
        <v>5</v>
      </c>
      <c r="AQ5" t="s">
        <v>86</v>
      </c>
      <c r="AR5" t="s">
        <v>86</v>
      </c>
      <c r="AS5">
        <v>26</v>
      </c>
      <c r="AT5">
        <v>30</v>
      </c>
      <c r="AU5">
        <v>-3.9253963702680301</v>
      </c>
      <c r="AV5">
        <v>50.4799170302961</v>
      </c>
    </row>
    <row r="6" spans="1:48" x14ac:dyDescent="0.35">
      <c r="A6">
        <v>12</v>
      </c>
      <c r="B6" t="s">
        <v>712</v>
      </c>
      <c r="C6" s="1">
        <v>45369.595798611103</v>
      </c>
      <c r="D6" s="1">
        <v>45369.595798611103</v>
      </c>
      <c r="E6">
        <v>0</v>
      </c>
      <c r="F6">
        <v>40</v>
      </c>
      <c r="G6">
        <v>0</v>
      </c>
      <c r="H6">
        <v>0</v>
      </c>
      <c r="I6">
        <v>90</v>
      </c>
      <c r="J6">
        <v>0</v>
      </c>
      <c r="K6">
        <v>0</v>
      </c>
      <c r="L6">
        <v>0</v>
      </c>
      <c r="M6">
        <v>0</v>
      </c>
      <c r="N6">
        <v>0</v>
      </c>
      <c r="O6">
        <v>0</v>
      </c>
      <c r="R6">
        <v>0</v>
      </c>
      <c r="V6">
        <v>0</v>
      </c>
      <c r="W6">
        <v>0</v>
      </c>
      <c r="X6">
        <v>0</v>
      </c>
      <c r="Y6">
        <v>70</v>
      </c>
      <c r="Z6">
        <v>0</v>
      </c>
      <c r="AA6">
        <v>0</v>
      </c>
      <c r="AB6">
        <v>0</v>
      </c>
      <c r="AC6">
        <v>0</v>
      </c>
      <c r="AD6">
        <v>0</v>
      </c>
      <c r="AE6">
        <v>0</v>
      </c>
      <c r="AF6">
        <v>0</v>
      </c>
      <c r="AG6">
        <v>0</v>
      </c>
      <c r="AH6">
        <v>0</v>
      </c>
      <c r="AI6">
        <v>80</v>
      </c>
      <c r="AJ6">
        <v>10</v>
      </c>
      <c r="AL6" t="s">
        <v>713</v>
      </c>
      <c r="AM6">
        <v>15</v>
      </c>
      <c r="AN6">
        <v>35</v>
      </c>
      <c r="AO6">
        <v>25</v>
      </c>
      <c r="AP6">
        <v>25</v>
      </c>
      <c r="AQ6" t="s">
        <v>86</v>
      </c>
      <c r="AR6" t="s">
        <v>86</v>
      </c>
      <c r="AS6">
        <v>70</v>
      </c>
      <c r="AT6">
        <v>70</v>
      </c>
      <c r="AU6">
        <v>-3.9163591604063002</v>
      </c>
      <c r="AV6">
        <v>50.481989435884699</v>
      </c>
    </row>
    <row r="7" spans="1:48" x14ac:dyDescent="0.35">
      <c r="A7">
        <v>11</v>
      </c>
      <c r="B7" t="s">
        <v>714</v>
      </c>
      <c r="C7" s="1">
        <v>45369.579259259299</v>
      </c>
      <c r="D7" s="1">
        <v>45369.579259259299</v>
      </c>
      <c r="E7">
        <v>0</v>
      </c>
      <c r="F7">
        <v>0</v>
      </c>
      <c r="G7">
        <v>0</v>
      </c>
      <c r="H7">
        <v>0</v>
      </c>
      <c r="I7">
        <v>80</v>
      </c>
      <c r="J7">
        <v>0</v>
      </c>
      <c r="K7">
        <v>70</v>
      </c>
      <c r="L7">
        <v>0</v>
      </c>
      <c r="M7">
        <v>0</v>
      </c>
      <c r="N7">
        <v>0</v>
      </c>
      <c r="O7">
        <v>0</v>
      </c>
      <c r="R7">
        <v>5</v>
      </c>
      <c r="V7">
        <v>0</v>
      </c>
      <c r="W7">
        <v>0</v>
      </c>
      <c r="X7">
        <v>0</v>
      </c>
      <c r="Y7">
        <v>6</v>
      </c>
      <c r="Z7">
        <v>0</v>
      </c>
      <c r="AA7">
        <v>0</v>
      </c>
      <c r="AB7">
        <v>0</v>
      </c>
      <c r="AC7">
        <v>0</v>
      </c>
      <c r="AD7">
        <v>0</v>
      </c>
      <c r="AE7">
        <v>0</v>
      </c>
      <c r="AF7">
        <v>0</v>
      </c>
      <c r="AG7">
        <v>0</v>
      </c>
      <c r="AH7">
        <v>0</v>
      </c>
      <c r="AI7">
        <v>103</v>
      </c>
      <c r="AJ7">
        <v>40</v>
      </c>
      <c r="AL7" t="s">
        <v>715</v>
      </c>
      <c r="AM7">
        <v>12</v>
      </c>
      <c r="AN7">
        <v>30</v>
      </c>
      <c r="AO7">
        <v>12</v>
      </c>
      <c r="AP7">
        <v>12</v>
      </c>
      <c r="AQ7" t="s">
        <v>86</v>
      </c>
      <c r="AR7" t="s">
        <v>86</v>
      </c>
      <c r="AS7">
        <v>1</v>
      </c>
      <c r="AT7">
        <v>1</v>
      </c>
      <c r="AU7">
        <v>-3.9124034820532598</v>
      </c>
      <c r="AV7">
        <v>50.481239004729403</v>
      </c>
    </row>
    <row r="8" spans="1:48" x14ac:dyDescent="0.35">
      <c r="A8">
        <v>7</v>
      </c>
      <c r="B8" t="s">
        <v>716</v>
      </c>
      <c r="C8" s="1">
        <v>45369.464363425897</v>
      </c>
      <c r="D8" s="1">
        <v>45369.464363425897</v>
      </c>
      <c r="E8">
        <v>0</v>
      </c>
      <c r="F8">
        <v>12</v>
      </c>
      <c r="G8">
        <v>0</v>
      </c>
      <c r="H8">
        <v>0</v>
      </c>
      <c r="I8">
        <v>16</v>
      </c>
      <c r="J8">
        <v>5</v>
      </c>
      <c r="K8">
        <v>0</v>
      </c>
      <c r="L8">
        <v>0</v>
      </c>
      <c r="M8">
        <v>0</v>
      </c>
      <c r="N8">
        <v>0</v>
      </c>
      <c r="O8">
        <v>0</v>
      </c>
      <c r="R8">
        <v>0</v>
      </c>
      <c r="V8">
        <v>0</v>
      </c>
      <c r="W8">
        <v>8</v>
      </c>
      <c r="X8">
        <v>5</v>
      </c>
      <c r="Y8">
        <v>0</v>
      </c>
      <c r="Z8">
        <v>0</v>
      </c>
      <c r="AA8">
        <v>0</v>
      </c>
      <c r="AB8">
        <v>0</v>
      </c>
      <c r="AC8">
        <v>0</v>
      </c>
      <c r="AD8">
        <v>0</v>
      </c>
      <c r="AE8">
        <v>0</v>
      </c>
      <c r="AF8">
        <v>0</v>
      </c>
      <c r="AG8">
        <v>0</v>
      </c>
      <c r="AH8">
        <v>0</v>
      </c>
      <c r="AI8">
        <v>180</v>
      </c>
      <c r="AJ8">
        <v>0</v>
      </c>
      <c r="AK8" t="s">
        <v>717</v>
      </c>
      <c r="AL8" t="s">
        <v>718</v>
      </c>
      <c r="AM8">
        <v>6</v>
      </c>
      <c r="AN8">
        <v>5</v>
      </c>
      <c r="AO8">
        <v>4</v>
      </c>
      <c r="AP8">
        <v>4</v>
      </c>
      <c r="AQ8" t="s">
        <v>86</v>
      </c>
      <c r="AR8" t="s">
        <v>86</v>
      </c>
      <c r="AS8">
        <v>0</v>
      </c>
      <c r="AT8">
        <v>0</v>
      </c>
      <c r="AU8">
        <v>-3.9081966581029999</v>
      </c>
      <c r="AV8">
        <v>50.483310685865902</v>
      </c>
    </row>
    <row r="9" spans="1:48" x14ac:dyDescent="0.35">
      <c r="A9">
        <v>6</v>
      </c>
      <c r="B9" t="s">
        <v>719</v>
      </c>
      <c r="C9" s="1">
        <v>45369.608935185199</v>
      </c>
      <c r="D9" s="1">
        <v>45369.608935185199</v>
      </c>
      <c r="E9">
        <v>0</v>
      </c>
      <c r="F9">
        <v>2</v>
      </c>
      <c r="G9">
        <v>0</v>
      </c>
      <c r="H9">
        <v>0</v>
      </c>
      <c r="I9">
        <v>0</v>
      </c>
      <c r="J9">
        <v>4</v>
      </c>
      <c r="K9">
        <v>0</v>
      </c>
      <c r="L9">
        <v>0</v>
      </c>
      <c r="M9">
        <v>0</v>
      </c>
      <c r="N9">
        <v>0</v>
      </c>
      <c r="O9">
        <v>0</v>
      </c>
      <c r="R9">
        <v>3</v>
      </c>
      <c r="V9">
        <v>0</v>
      </c>
      <c r="W9">
        <v>2</v>
      </c>
      <c r="X9">
        <v>2</v>
      </c>
      <c r="Y9">
        <v>8</v>
      </c>
      <c r="Z9">
        <v>0</v>
      </c>
      <c r="AA9">
        <v>0</v>
      </c>
      <c r="AB9">
        <v>0</v>
      </c>
      <c r="AC9">
        <v>0</v>
      </c>
      <c r="AD9">
        <v>0</v>
      </c>
      <c r="AE9">
        <v>0</v>
      </c>
      <c r="AF9">
        <v>0</v>
      </c>
      <c r="AG9">
        <v>0</v>
      </c>
      <c r="AH9">
        <v>0</v>
      </c>
      <c r="AI9">
        <v>25</v>
      </c>
      <c r="AJ9">
        <v>8</v>
      </c>
      <c r="AK9" t="s">
        <v>720</v>
      </c>
      <c r="AL9" t="s">
        <v>721</v>
      </c>
      <c r="AM9">
        <v>12</v>
      </c>
      <c r="AN9">
        <v>15</v>
      </c>
      <c r="AO9">
        <v>5</v>
      </c>
      <c r="AP9">
        <v>4</v>
      </c>
      <c r="AQ9" t="s">
        <v>86</v>
      </c>
      <c r="AR9" t="s">
        <v>86</v>
      </c>
      <c r="AS9">
        <v>5</v>
      </c>
      <c r="AT9">
        <v>7</v>
      </c>
      <c r="AU9">
        <v>-3.8960062151686201</v>
      </c>
      <c r="AV9">
        <v>50.482108053621801</v>
      </c>
    </row>
    <row r="10" spans="1:48" x14ac:dyDescent="0.35">
      <c r="A10">
        <v>5</v>
      </c>
      <c r="B10" t="s">
        <v>722</v>
      </c>
      <c r="C10" s="1">
        <v>45369.575648148202</v>
      </c>
      <c r="D10" s="1">
        <v>45369.575648148202</v>
      </c>
      <c r="E10">
        <v>0</v>
      </c>
      <c r="F10">
        <v>8</v>
      </c>
      <c r="G10">
        <v>0</v>
      </c>
      <c r="H10">
        <v>0</v>
      </c>
      <c r="I10">
        <v>0</v>
      </c>
      <c r="J10">
        <v>0</v>
      </c>
      <c r="K10">
        <v>0</v>
      </c>
      <c r="L10">
        <v>0</v>
      </c>
      <c r="M10">
        <v>0</v>
      </c>
      <c r="N10">
        <v>0</v>
      </c>
      <c r="O10">
        <v>0</v>
      </c>
      <c r="R10">
        <v>2</v>
      </c>
      <c r="V10">
        <v>0</v>
      </c>
      <c r="W10">
        <v>4</v>
      </c>
      <c r="X10">
        <v>4</v>
      </c>
      <c r="Y10">
        <v>10</v>
      </c>
      <c r="Z10">
        <v>0</v>
      </c>
      <c r="AA10">
        <v>0</v>
      </c>
      <c r="AB10">
        <v>0</v>
      </c>
      <c r="AC10">
        <v>0</v>
      </c>
      <c r="AD10">
        <v>0</v>
      </c>
      <c r="AE10">
        <v>0</v>
      </c>
      <c r="AF10">
        <v>0</v>
      </c>
      <c r="AG10">
        <v>0</v>
      </c>
      <c r="AH10">
        <v>0</v>
      </c>
      <c r="AI10">
        <v>25</v>
      </c>
      <c r="AJ10">
        <v>7</v>
      </c>
      <c r="AK10" t="s">
        <v>723</v>
      </c>
      <c r="AL10" t="s">
        <v>724</v>
      </c>
      <c r="AM10">
        <v>5</v>
      </c>
      <c r="AN10">
        <v>7</v>
      </c>
      <c r="AO10">
        <v>8</v>
      </c>
      <c r="AP10">
        <v>12</v>
      </c>
      <c r="AQ10" t="s">
        <v>86</v>
      </c>
      <c r="AR10" t="s">
        <v>86</v>
      </c>
      <c r="AS10">
        <v>8</v>
      </c>
      <c r="AT10">
        <v>12</v>
      </c>
      <c r="AU10">
        <v>-3.9024437077846299</v>
      </c>
      <c r="AV10">
        <v>50.487976396358199</v>
      </c>
    </row>
    <row r="11" spans="1:48" x14ac:dyDescent="0.35">
      <c r="A11">
        <v>17</v>
      </c>
      <c r="B11" t="s">
        <v>725</v>
      </c>
      <c r="C11" s="1">
        <v>45370.585810185199</v>
      </c>
      <c r="D11" s="1">
        <v>45370.585810185199</v>
      </c>
      <c r="E11">
        <v>0</v>
      </c>
      <c r="F11">
        <v>85</v>
      </c>
      <c r="G11">
        <v>0</v>
      </c>
      <c r="H11">
        <v>0</v>
      </c>
      <c r="I11">
        <v>0</v>
      </c>
      <c r="J11">
        <v>3</v>
      </c>
      <c r="K11">
        <v>0</v>
      </c>
      <c r="L11">
        <v>0</v>
      </c>
      <c r="M11">
        <v>0</v>
      </c>
      <c r="N11">
        <v>0</v>
      </c>
      <c r="O11">
        <v>0</v>
      </c>
      <c r="R11">
        <v>0</v>
      </c>
      <c r="V11">
        <v>0</v>
      </c>
      <c r="W11">
        <v>3</v>
      </c>
      <c r="X11">
        <v>1</v>
      </c>
      <c r="Y11">
        <v>0</v>
      </c>
      <c r="Z11">
        <v>0</v>
      </c>
      <c r="AA11">
        <v>0</v>
      </c>
      <c r="AB11">
        <v>0</v>
      </c>
      <c r="AC11">
        <v>0</v>
      </c>
      <c r="AD11">
        <v>0</v>
      </c>
      <c r="AE11">
        <v>0</v>
      </c>
      <c r="AF11">
        <v>0</v>
      </c>
      <c r="AG11">
        <v>0</v>
      </c>
      <c r="AH11">
        <v>0</v>
      </c>
      <c r="AI11">
        <v>27</v>
      </c>
      <c r="AJ11">
        <v>25</v>
      </c>
      <c r="AL11" t="s">
        <v>726</v>
      </c>
      <c r="AM11">
        <v>4</v>
      </c>
      <c r="AN11">
        <v>4</v>
      </c>
      <c r="AO11">
        <v>9</v>
      </c>
      <c r="AP11">
        <v>8</v>
      </c>
      <c r="AQ11" t="s">
        <v>86</v>
      </c>
      <c r="AR11" t="s">
        <v>82</v>
      </c>
      <c r="AS11">
        <v>0</v>
      </c>
      <c r="AT11">
        <v>0</v>
      </c>
      <c r="AU11">
        <v>-3.9303214404070701</v>
      </c>
      <c r="AV11">
        <v>50.463003381947601</v>
      </c>
    </row>
    <row r="12" spans="1:48" x14ac:dyDescent="0.35">
      <c r="A12">
        <v>4</v>
      </c>
      <c r="B12" t="s">
        <v>727</v>
      </c>
      <c r="C12" s="1">
        <v>45369.525185185201</v>
      </c>
      <c r="D12" s="1">
        <v>45369.525185185201</v>
      </c>
      <c r="E12">
        <v>0</v>
      </c>
      <c r="F12">
        <v>3</v>
      </c>
      <c r="G12">
        <v>0</v>
      </c>
      <c r="H12">
        <v>0</v>
      </c>
      <c r="I12">
        <v>6</v>
      </c>
      <c r="J12">
        <v>0</v>
      </c>
      <c r="K12">
        <v>0</v>
      </c>
      <c r="L12">
        <v>0</v>
      </c>
      <c r="M12">
        <v>2</v>
      </c>
      <c r="N12">
        <v>0</v>
      </c>
      <c r="O12">
        <v>0</v>
      </c>
      <c r="R12">
        <v>0</v>
      </c>
      <c r="V12">
        <v>0</v>
      </c>
      <c r="W12">
        <v>0</v>
      </c>
      <c r="X12">
        <v>0</v>
      </c>
      <c r="Y12">
        <v>8</v>
      </c>
      <c r="Z12">
        <v>0</v>
      </c>
      <c r="AA12">
        <v>0</v>
      </c>
      <c r="AB12">
        <v>0</v>
      </c>
      <c r="AC12">
        <v>0</v>
      </c>
      <c r="AD12">
        <v>0</v>
      </c>
      <c r="AE12">
        <v>0</v>
      </c>
      <c r="AF12">
        <v>0</v>
      </c>
      <c r="AG12">
        <v>0</v>
      </c>
      <c r="AH12">
        <v>0</v>
      </c>
      <c r="AI12">
        <v>125</v>
      </c>
      <c r="AJ12">
        <v>5</v>
      </c>
      <c r="AK12" t="s">
        <v>728</v>
      </c>
      <c r="AL12" t="s">
        <v>555</v>
      </c>
      <c r="AM12">
        <v>5</v>
      </c>
      <c r="AN12">
        <v>7</v>
      </c>
      <c r="AO12">
        <v>5</v>
      </c>
      <c r="AP12">
        <v>7</v>
      </c>
      <c r="AQ12" t="s">
        <v>86</v>
      </c>
      <c r="AR12" t="s">
        <v>86</v>
      </c>
      <c r="AS12">
        <v>8</v>
      </c>
      <c r="AT12">
        <v>8</v>
      </c>
      <c r="AU12">
        <v>-3.9120024291946698</v>
      </c>
      <c r="AV12">
        <v>50.496362971045698</v>
      </c>
    </row>
    <row r="13" spans="1:48" x14ac:dyDescent="0.35">
      <c r="A13">
        <v>14</v>
      </c>
      <c r="B13" t="s">
        <v>729</v>
      </c>
      <c r="C13" s="1">
        <v>45372.609525462998</v>
      </c>
      <c r="D13" s="1">
        <v>45372.609525462998</v>
      </c>
      <c r="E13">
        <v>0</v>
      </c>
      <c r="F13">
        <v>2</v>
      </c>
      <c r="G13">
        <v>12</v>
      </c>
      <c r="H13">
        <v>0</v>
      </c>
      <c r="I13">
        <v>50</v>
      </c>
      <c r="J13">
        <v>2</v>
      </c>
      <c r="K13">
        <v>0</v>
      </c>
      <c r="L13">
        <v>0</v>
      </c>
      <c r="M13">
        <v>0</v>
      </c>
      <c r="N13">
        <v>0</v>
      </c>
      <c r="O13">
        <v>0</v>
      </c>
      <c r="R13">
        <v>0</v>
      </c>
      <c r="V13">
        <v>0</v>
      </c>
      <c r="W13">
        <v>5</v>
      </c>
      <c r="X13">
        <v>3</v>
      </c>
      <c r="Y13">
        <v>4</v>
      </c>
      <c r="Z13">
        <v>0</v>
      </c>
      <c r="AA13">
        <v>0</v>
      </c>
      <c r="AB13">
        <v>0</v>
      </c>
      <c r="AC13">
        <v>0</v>
      </c>
      <c r="AD13">
        <v>0</v>
      </c>
      <c r="AE13">
        <v>0</v>
      </c>
      <c r="AF13">
        <v>0</v>
      </c>
      <c r="AG13">
        <v>0</v>
      </c>
      <c r="AH13">
        <v>0</v>
      </c>
      <c r="AI13">
        <v>90</v>
      </c>
      <c r="AJ13">
        <v>5</v>
      </c>
      <c r="AK13" t="s">
        <v>730</v>
      </c>
      <c r="AL13" t="s">
        <v>731</v>
      </c>
      <c r="AM13">
        <v>2</v>
      </c>
      <c r="AN13">
        <v>2</v>
      </c>
      <c r="AO13">
        <v>2</v>
      </c>
      <c r="AP13">
        <v>1</v>
      </c>
      <c r="AQ13" t="s">
        <v>86</v>
      </c>
      <c r="AR13" t="s">
        <v>86</v>
      </c>
      <c r="AS13">
        <v>4</v>
      </c>
      <c r="AT13">
        <v>30</v>
      </c>
      <c r="AU13">
        <v>-3.9001362592132298</v>
      </c>
      <c r="AV13">
        <v>50.517996469476898</v>
      </c>
    </row>
    <row r="14" spans="1:48" x14ac:dyDescent="0.35">
      <c r="A14">
        <v>18</v>
      </c>
      <c r="B14" t="s">
        <v>732</v>
      </c>
      <c r="C14" s="1">
        <v>45371.4319328704</v>
      </c>
      <c r="D14" s="1">
        <v>45371.4319328704</v>
      </c>
      <c r="E14">
        <v>0</v>
      </c>
      <c r="F14">
        <v>80</v>
      </c>
      <c r="G14">
        <v>0</v>
      </c>
      <c r="H14">
        <v>0</v>
      </c>
      <c r="I14">
        <v>8</v>
      </c>
      <c r="J14">
        <v>0</v>
      </c>
      <c r="K14">
        <v>0</v>
      </c>
      <c r="L14">
        <v>0</v>
      </c>
      <c r="M14">
        <v>0</v>
      </c>
      <c r="N14">
        <v>0</v>
      </c>
      <c r="O14">
        <v>0</v>
      </c>
      <c r="R14">
        <v>0</v>
      </c>
      <c r="V14">
        <v>0</v>
      </c>
      <c r="W14">
        <v>1</v>
      </c>
      <c r="X14">
        <v>1</v>
      </c>
      <c r="Y14">
        <v>0</v>
      </c>
      <c r="Z14">
        <v>0</v>
      </c>
      <c r="AA14">
        <v>0</v>
      </c>
      <c r="AB14">
        <v>0</v>
      </c>
      <c r="AC14">
        <v>0</v>
      </c>
      <c r="AD14">
        <v>0</v>
      </c>
      <c r="AE14">
        <v>0</v>
      </c>
      <c r="AF14">
        <v>0</v>
      </c>
      <c r="AG14">
        <v>0</v>
      </c>
      <c r="AH14">
        <v>0</v>
      </c>
      <c r="AI14">
        <v>26</v>
      </c>
      <c r="AJ14">
        <v>30</v>
      </c>
      <c r="AK14" t="s">
        <v>733</v>
      </c>
      <c r="AL14" t="s">
        <v>734</v>
      </c>
      <c r="AM14">
        <v>4</v>
      </c>
      <c r="AN14">
        <v>5</v>
      </c>
      <c r="AO14">
        <v>9</v>
      </c>
      <c r="AP14">
        <v>6</v>
      </c>
      <c r="AQ14" t="s">
        <v>86</v>
      </c>
      <c r="AR14" t="s">
        <v>86</v>
      </c>
      <c r="AS14">
        <v>0</v>
      </c>
      <c r="AT14">
        <v>3</v>
      </c>
      <c r="AU14">
        <v>-3.93145012235758</v>
      </c>
      <c r="AV14">
        <v>50.438811843226901</v>
      </c>
    </row>
    <row r="15" spans="1:48" x14ac:dyDescent="0.35">
      <c r="A15">
        <v>16</v>
      </c>
      <c r="B15" t="s">
        <v>735</v>
      </c>
      <c r="C15" s="1">
        <v>45370.5476851852</v>
      </c>
      <c r="D15" s="1">
        <v>45370.5476851852</v>
      </c>
      <c r="E15">
        <v>0</v>
      </c>
      <c r="F15">
        <v>40</v>
      </c>
      <c r="G15">
        <v>0</v>
      </c>
      <c r="H15">
        <v>0</v>
      </c>
      <c r="I15">
        <v>30</v>
      </c>
      <c r="J15">
        <v>60</v>
      </c>
      <c r="K15">
        <v>0</v>
      </c>
      <c r="L15">
        <v>0</v>
      </c>
      <c r="M15">
        <v>0</v>
      </c>
      <c r="N15">
        <v>0</v>
      </c>
      <c r="O15">
        <v>0</v>
      </c>
      <c r="R15">
        <v>0</v>
      </c>
      <c r="V15">
        <v>0</v>
      </c>
      <c r="W15">
        <v>0</v>
      </c>
      <c r="X15">
        <v>1</v>
      </c>
      <c r="Y15">
        <v>0</v>
      </c>
      <c r="Z15">
        <v>0</v>
      </c>
      <c r="AA15">
        <v>0</v>
      </c>
      <c r="AB15">
        <v>0</v>
      </c>
      <c r="AC15">
        <v>0</v>
      </c>
      <c r="AD15">
        <v>0</v>
      </c>
      <c r="AE15">
        <v>0</v>
      </c>
      <c r="AF15">
        <v>0</v>
      </c>
      <c r="AG15">
        <v>0</v>
      </c>
      <c r="AH15">
        <v>0</v>
      </c>
      <c r="AI15">
        <v>125</v>
      </c>
      <c r="AJ15">
        <v>20</v>
      </c>
      <c r="AL15" t="s">
        <v>736</v>
      </c>
      <c r="AM15">
        <v>10</v>
      </c>
      <c r="AN15">
        <v>5</v>
      </c>
      <c r="AO15">
        <v>6</v>
      </c>
      <c r="AP15">
        <v>6</v>
      </c>
      <c r="AQ15" t="s">
        <v>86</v>
      </c>
      <c r="AR15" t="s">
        <v>86</v>
      </c>
      <c r="AS15">
        <v>0</v>
      </c>
      <c r="AT15">
        <v>0</v>
      </c>
      <c r="AU15">
        <v>-3.9303845326827398</v>
      </c>
      <c r="AV15">
        <v>50.458550266166696</v>
      </c>
    </row>
    <row r="16" spans="1:48" x14ac:dyDescent="0.35">
      <c r="A16">
        <v>13</v>
      </c>
      <c r="B16" t="s">
        <v>737</v>
      </c>
      <c r="C16" s="1">
        <v>45372.476736111101</v>
      </c>
      <c r="D16" s="1">
        <v>45372.476736111101</v>
      </c>
      <c r="E16">
        <v>0</v>
      </c>
      <c r="F16">
        <v>30</v>
      </c>
      <c r="G16">
        <v>0</v>
      </c>
      <c r="H16">
        <v>0</v>
      </c>
      <c r="I16">
        <v>100</v>
      </c>
      <c r="J16">
        <v>35</v>
      </c>
      <c r="K16">
        <v>0</v>
      </c>
      <c r="L16">
        <v>0</v>
      </c>
      <c r="M16">
        <v>0</v>
      </c>
      <c r="N16">
        <v>0</v>
      </c>
      <c r="O16">
        <v>0</v>
      </c>
      <c r="R16">
        <v>0</v>
      </c>
      <c r="V16">
        <v>0</v>
      </c>
      <c r="W16">
        <v>0</v>
      </c>
      <c r="X16">
        <v>0</v>
      </c>
      <c r="Y16">
        <v>2</v>
      </c>
      <c r="Z16">
        <v>0</v>
      </c>
      <c r="AA16">
        <v>0</v>
      </c>
      <c r="AB16">
        <v>0</v>
      </c>
      <c r="AC16">
        <v>0</v>
      </c>
      <c r="AD16">
        <v>0</v>
      </c>
      <c r="AE16">
        <v>0</v>
      </c>
      <c r="AF16">
        <v>0</v>
      </c>
      <c r="AG16">
        <v>0</v>
      </c>
      <c r="AH16">
        <v>0</v>
      </c>
      <c r="AI16">
        <v>100</v>
      </c>
      <c r="AJ16">
        <v>0</v>
      </c>
      <c r="AK16" t="s">
        <v>738</v>
      </c>
      <c r="AL16" t="s">
        <v>739</v>
      </c>
      <c r="AM16">
        <v>4</v>
      </c>
      <c r="AN16">
        <v>6</v>
      </c>
      <c r="AO16">
        <v>5</v>
      </c>
      <c r="AP16">
        <v>4</v>
      </c>
      <c r="AQ16" t="s">
        <v>86</v>
      </c>
      <c r="AR16" t="s">
        <v>86</v>
      </c>
      <c r="AS16">
        <v>2</v>
      </c>
      <c r="AT16">
        <v>45</v>
      </c>
      <c r="AU16">
        <v>-3.9093723767401398</v>
      </c>
      <c r="AV16">
        <v>50.506739269321201</v>
      </c>
    </row>
    <row r="17" spans="1:48" x14ac:dyDescent="0.35">
      <c r="A17">
        <v>15</v>
      </c>
      <c r="B17" t="s">
        <v>740</v>
      </c>
      <c r="C17" s="1">
        <v>45372.479293981502</v>
      </c>
      <c r="D17" s="1">
        <v>45372.481168981503</v>
      </c>
      <c r="E17">
        <v>0</v>
      </c>
      <c r="F17">
        <v>5</v>
      </c>
      <c r="G17">
        <v>0</v>
      </c>
      <c r="H17">
        <v>0</v>
      </c>
      <c r="I17">
        <v>10</v>
      </c>
      <c r="J17">
        <v>0</v>
      </c>
      <c r="K17">
        <v>0</v>
      </c>
      <c r="L17">
        <v>0</v>
      </c>
      <c r="M17">
        <v>0</v>
      </c>
      <c r="N17">
        <v>0</v>
      </c>
      <c r="O17">
        <v>0</v>
      </c>
      <c r="R17">
        <v>0</v>
      </c>
      <c r="V17">
        <v>0</v>
      </c>
      <c r="W17">
        <v>0</v>
      </c>
      <c r="X17">
        <v>2</v>
      </c>
      <c r="Y17">
        <v>17</v>
      </c>
      <c r="Z17">
        <v>0</v>
      </c>
      <c r="AA17">
        <v>0</v>
      </c>
      <c r="AB17">
        <v>0</v>
      </c>
      <c r="AC17">
        <v>0</v>
      </c>
      <c r="AD17">
        <v>0</v>
      </c>
      <c r="AE17">
        <v>0</v>
      </c>
      <c r="AF17">
        <v>0</v>
      </c>
      <c r="AG17">
        <v>0</v>
      </c>
      <c r="AH17">
        <v>0</v>
      </c>
      <c r="AI17">
        <v>3</v>
      </c>
      <c r="AJ17">
        <v>15</v>
      </c>
      <c r="AK17" t="s">
        <v>741</v>
      </c>
      <c r="AL17" t="s">
        <v>742</v>
      </c>
      <c r="AM17">
        <v>2</v>
      </c>
      <c r="AN17">
        <v>2</v>
      </c>
      <c r="AO17">
        <v>8</v>
      </c>
      <c r="AP17">
        <v>12</v>
      </c>
      <c r="AQ17" t="s">
        <v>86</v>
      </c>
      <c r="AR17" t="s">
        <v>86</v>
      </c>
      <c r="AS17">
        <v>17</v>
      </c>
      <c r="AT17">
        <v>20</v>
      </c>
      <c r="AU17">
        <v>-3.9659418890072402</v>
      </c>
      <c r="AV17">
        <v>50.499212922251502</v>
      </c>
    </row>
    <row r="18" spans="1:48" x14ac:dyDescent="0.35">
      <c r="A18">
        <v>3</v>
      </c>
      <c r="B18" t="s">
        <v>743</v>
      </c>
      <c r="C18" s="1">
        <v>45369.600833333301</v>
      </c>
      <c r="D18" s="1">
        <v>45369.600833333301</v>
      </c>
      <c r="E18">
        <v>0</v>
      </c>
      <c r="F18">
        <v>5</v>
      </c>
      <c r="G18">
        <v>0</v>
      </c>
      <c r="H18">
        <v>0</v>
      </c>
      <c r="I18">
        <v>10</v>
      </c>
      <c r="J18">
        <v>1</v>
      </c>
      <c r="K18">
        <v>0</v>
      </c>
      <c r="L18">
        <v>0</v>
      </c>
      <c r="M18">
        <v>0</v>
      </c>
      <c r="N18">
        <v>0</v>
      </c>
      <c r="O18">
        <v>0</v>
      </c>
      <c r="R18">
        <v>0</v>
      </c>
      <c r="V18">
        <v>0</v>
      </c>
      <c r="W18">
        <v>0</v>
      </c>
      <c r="X18">
        <v>0</v>
      </c>
      <c r="Y18">
        <v>2</v>
      </c>
      <c r="Z18">
        <v>0</v>
      </c>
      <c r="AA18">
        <v>0</v>
      </c>
      <c r="AB18">
        <v>0</v>
      </c>
      <c r="AC18">
        <v>0</v>
      </c>
      <c r="AD18">
        <v>0</v>
      </c>
      <c r="AE18">
        <v>0</v>
      </c>
      <c r="AF18">
        <v>0</v>
      </c>
      <c r="AG18">
        <v>0</v>
      </c>
      <c r="AH18">
        <v>0</v>
      </c>
      <c r="AI18">
        <v>27</v>
      </c>
      <c r="AJ18">
        <v>15</v>
      </c>
      <c r="AK18" t="s">
        <v>744</v>
      </c>
      <c r="AL18" t="s">
        <v>745</v>
      </c>
      <c r="AM18">
        <v>2</v>
      </c>
      <c r="AN18">
        <v>2</v>
      </c>
      <c r="AO18">
        <v>8</v>
      </c>
      <c r="AP18">
        <v>12</v>
      </c>
      <c r="AQ18" t="s">
        <v>86</v>
      </c>
      <c r="AR18" t="s">
        <v>86</v>
      </c>
      <c r="AS18">
        <v>2</v>
      </c>
      <c r="AT18">
        <v>8</v>
      </c>
      <c r="AU18">
        <v>-3.9338618437738999</v>
      </c>
      <c r="AV18">
        <v>50.490667573492601</v>
      </c>
    </row>
    <row r="19" spans="1:48" x14ac:dyDescent="0.35">
      <c r="A19">
        <v>2</v>
      </c>
      <c r="B19" t="s">
        <v>746</v>
      </c>
      <c r="C19" s="1">
        <v>45369.561608796299</v>
      </c>
      <c r="D19" s="1">
        <v>45369.561712962997</v>
      </c>
      <c r="E19">
        <v>0</v>
      </c>
      <c r="F19">
        <v>16</v>
      </c>
      <c r="G19">
        <v>0</v>
      </c>
      <c r="H19">
        <v>0</v>
      </c>
      <c r="I19">
        <v>37</v>
      </c>
      <c r="J19">
        <v>0</v>
      </c>
      <c r="K19">
        <v>0</v>
      </c>
      <c r="L19">
        <v>0</v>
      </c>
      <c r="M19">
        <v>1</v>
      </c>
      <c r="N19">
        <v>0</v>
      </c>
      <c r="O19">
        <v>0</v>
      </c>
      <c r="R19">
        <v>0</v>
      </c>
      <c r="V19">
        <v>0</v>
      </c>
      <c r="W19">
        <v>0</v>
      </c>
      <c r="X19">
        <v>0</v>
      </c>
      <c r="Y19">
        <v>2</v>
      </c>
      <c r="Z19">
        <v>0</v>
      </c>
      <c r="AA19">
        <v>0</v>
      </c>
      <c r="AB19">
        <v>0</v>
      </c>
      <c r="AC19">
        <v>0</v>
      </c>
      <c r="AD19">
        <v>0</v>
      </c>
      <c r="AE19">
        <v>0</v>
      </c>
      <c r="AF19">
        <v>0</v>
      </c>
      <c r="AG19">
        <v>0</v>
      </c>
      <c r="AH19">
        <v>0</v>
      </c>
      <c r="AI19">
        <v>28</v>
      </c>
      <c r="AJ19">
        <v>15</v>
      </c>
      <c r="AK19" t="s">
        <v>747</v>
      </c>
      <c r="AL19" t="s">
        <v>748</v>
      </c>
      <c r="AM19">
        <v>30</v>
      </c>
      <c r="AN19">
        <v>25</v>
      </c>
      <c r="AO19">
        <v>15</v>
      </c>
      <c r="AP19">
        <v>25</v>
      </c>
      <c r="AQ19" t="s">
        <v>86</v>
      </c>
      <c r="AR19" t="s">
        <v>82</v>
      </c>
      <c r="AS19">
        <v>2</v>
      </c>
      <c r="AT19">
        <v>25</v>
      </c>
      <c r="AU19">
        <v>-3.9355150915446901</v>
      </c>
      <c r="AV19">
        <v>50.4834539659306</v>
      </c>
    </row>
  </sheetData>
  <sortState xmlns:xlrd2="http://schemas.microsoft.com/office/spreadsheetml/2017/richdata2" ref="A2:AV19">
    <sortCondition ref="AL2:AL19"/>
  </sortState>
  <pageMargins left="0.75" right="0.75" top="0.75" bottom="0.5" header="0.5" footer="0.7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44D51-AA2A-4C70-9FC0-9680015AB69A}">
  <sheetPr>
    <tabColor rgb="FFFF0000"/>
  </sheetPr>
  <dimension ref="A1:BS35"/>
  <sheetViews>
    <sheetView topLeftCell="A2" zoomScale="75" zoomScaleNormal="75" workbookViewId="0">
      <selection sqref="A1:XFD1048576"/>
    </sheetView>
  </sheetViews>
  <sheetFormatPr defaultColWidth="0" defaultRowHeight="14.5" x14ac:dyDescent="0.35"/>
  <cols>
    <col min="1" max="3" width="8.7265625" style="4" customWidth="1"/>
    <col min="4" max="4" width="8.7265625" style="24" customWidth="1"/>
    <col min="5" max="5" width="9.81640625" style="24" customWidth="1"/>
    <col min="6" max="7" width="8.7265625" style="4" customWidth="1"/>
    <col min="8" max="8" width="11.54296875" style="4" customWidth="1"/>
    <col min="9" max="9" width="8.7265625" style="4" customWidth="1"/>
    <col min="10" max="11" width="9.54296875" style="4" customWidth="1"/>
    <col min="12" max="12" width="13.453125" style="4" customWidth="1"/>
    <col min="13" max="13" width="9.81640625" style="4" customWidth="1"/>
    <col min="14" max="14" width="11.453125" style="4" customWidth="1"/>
    <col min="15" max="15" width="8.7265625" style="4" customWidth="1"/>
    <col min="16" max="16" width="12.1796875" style="4" customWidth="1"/>
    <col min="17" max="26" width="8.7265625" style="4" customWidth="1"/>
    <col min="27" max="27" width="10.453125" style="4" customWidth="1"/>
    <col min="28" max="28" width="13.81640625" style="4" customWidth="1"/>
    <col min="29" max="29" width="9.54296875" style="4" customWidth="1"/>
    <col min="30" max="30" width="8.7265625" style="4" customWidth="1"/>
    <col min="31" max="31" width="10.54296875" style="4" customWidth="1"/>
    <col min="32" max="32" width="11.1796875" style="4" customWidth="1"/>
    <col min="33" max="34" width="8.7265625" style="4" customWidth="1"/>
    <col min="35" max="35" width="9.453125" style="4" customWidth="1"/>
    <col min="36" max="54" width="8.7265625" style="4" customWidth="1"/>
    <col min="55" max="55" width="13.81640625" style="4" customWidth="1"/>
    <col min="56" max="57" width="8.7265625" style="4" customWidth="1"/>
    <col min="58" max="58" width="9.54296875" style="4" customWidth="1"/>
    <col min="59" max="66" width="8.7265625" style="4" customWidth="1"/>
    <col min="67" max="68" width="9.453125" style="4" customWidth="1"/>
    <col min="69" max="71" width="8.7265625" style="4" customWidth="1"/>
    <col min="72" max="16384" width="8.7265625" style="4" hidden="1"/>
  </cols>
  <sheetData>
    <row r="1" spans="1:69" s="5" customFormat="1" ht="60" customHeight="1" x14ac:dyDescent="0.35">
      <c r="D1" s="23"/>
      <c r="E1" s="23"/>
      <c r="G1" s="319" t="s">
        <v>594</v>
      </c>
      <c r="H1" s="320"/>
      <c r="I1" s="320"/>
      <c r="J1" s="320"/>
      <c r="K1" s="320"/>
      <c r="L1" s="320"/>
      <c r="M1" s="320"/>
      <c r="N1" s="320"/>
      <c r="O1" s="320"/>
      <c r="P1" s="320"/>
      <c r="Q1" s="320"/>
      <c r="R1" s="320"/>
      <c r="S1" s="320"/>
      <c r="T1" s="320"/>
      <c r="U1" s="320"/>
      <c r="V1" s="321"/>
      <c r="W1" s="222" t="s">
        <v>749</v>
      </c>
      <c r="X1" s="310"/>
      <c r="Y1" s="310"/>
      <c r="Z1" s="310"/>
      <c r="AA1" s="310"/>
      <c r="AB1" s="310"/>
      <c r="AC1" s="310"/>
      <c r="AD1" s="310"/>
      <c r="AE1" s="310"/>
      <c r="AF1" s="310"/>
      <c r="AG1" s="310"/>
      <c r="AH1" s="310"/>
      <c r="AI1" s="310"/>
      <c r="AJ1" s="310"/>
      <c r="AK1" s="310"/>
      <c r="AL1" s="310"/>
      <c r="AM1" s="310"/>
      <c r="AN1" s="310"/>
      <c r="AO1" s="310"/>
      <c r="AP1" s="310"/>
      <c r="AQ1" s="310"/>
      <c r="AR1" s="310"/>
      <c r="AS1" s="311" t="s">
        <v>750</v>
      </c>
      <c r="AT1" s="312"/>
      <c r="AU1" s="302" t="s">
        <v>751</v>
      </c>
      <c r="AV1" s="303"/>
      <c r="AW1" s="303"/>
      <c r="AX1" s="303"/>
      <c r="AY1" s="303"/>
      <c r="AZ1" s="304"/>
      <c r="BA1" s="27"/>
      <c r="BB1" s="27"/>
    </row>
    <row r="2" spans="1:69" s="5" customFormat="1" ht="118.5" customHeight="1" x14ac:dyDescent="0.35">
      <c r="C2" s="26"/>
      <c r="D2" s="218" t="s">
        <v>248</v>
      </c>
      <c r="E2" s="219"/>
      <c r="G2" s="322" t="s">
        <v>752</v>
      </c>
      <c r="H2" s="323"/>
      <c r="I2" s="323"/>
      <c r="J2" s="324"/>
      <c r="K2" s="311" t="s">
        <v>753</v>
      </c>
      <c r="L2" s="325"/>
      <c r="M2" s="325"/>
      <c r="N2" s="325"/>
      <c r="O2" s="325"/>
      <c r="P2" s="325"/>
      <c r="Q2" s="325"/>
      <c r="R2" s="312"/>
      <c r="S2" s="322" t="s">
        <v>754</v>
      </c>
      <c r="T2" s="324"/>
      <c r="U2" s="311" t="s">
        <v>755</v>
      </c>
      <c r="V2" s="312"/>
      <c r="W2" s="307" t="s">
        <v>756</v>
      </c>
      <c r="X2" s="308"/>
      <c r="Y2" s="308"/>
      <c r="Z2" s="308"/>
      <c r="AA2" s="309"/>
      <c r="AB2" s="313" t="s">
        <v>757</v>
      </c>
      <c r="AC2" s="314"/>
      <c r="AD2" s="314"/>
      <c r="AE2" s="314"/>
      <c r="AF2" s="315"/>
      <c r="AG2" s="316" t="s">
        <v>758</v>
      </c>
      <c r="AH2" s="317"/>
      <c r="AI2" s="317"/>
      <c r="AJ2" s="318"/>
      <c r="AK2" s="307" t="s">
        <v>759</v>
      </c>
      <c r="AL2" s="308"/>
      <c r="AM2" s="308"/>
      <c r="AN2" s="309"/>
      <c r="AO2" s="222" t="s">
        <v>9</v>
      </c>
      <c r="AP2" s="223"/>
      <c r="AQ2" s="220" t="s">
        <v>10</v>
      </c>
      <c r="AR2" s="221"/>
      <c r="AS2" s="311" t="s">
        <v>760</v>
      </c>
      <c r="AT2" s="312"/>
      <c r="AU2" s="228" t="s">
        <v>258</v>
      </c>
      <c r="AV2" s="229"/>
      <c r="AW2" s="229"/>
      <c r="AX2" s="230"/>
      <c r="AY2" s="302" t="s">
        <v>1</v>
      </c>
      <c r="AZ2" s="304"/>
      <c r="BA2" s="305" t="s">
        <v>259</v>
      </c>
      <c r="BB2" s="306"/>
      <c r="BC2" s="205" t="s">
        <v>761</v>
      </c>
      <c r="BD2" s="206"/>
      <c r="BE2" s="206"/>
      <c r="BF2" s="206"/>
      <c r="BG2" s="206"/>
      <c r="BH2" s="206"/>
      <c r="BI2" s="206"/>
      <c r="BJ2" s="207"/>
      <c r="BK2" s="205" t="s">
        <v>262</v>
      </c>
      <c r="BL2" s="206"/>
      <c r="BM2" s="206"/>
      <c r="BN2" s="206"/>
      <c r="BO2" s="206"/>
      <c r="BP2" s="207"/>
    </row>
    <row r="3" spans="1:69" s="5" customFormat="1" ht="87" x14ac:dyDescent="0.35">
      <c r="A3" s="5" t="s">
        <v>24</v>
      </c>
      <c r="B3" s="5" t="s">
        <v>62</v>
      </c>
      <c r="C3" s="5" t="s">
        <v>762</v>
      </c>
      <c r="D3" s="23" t="s">
        <v>77</v>
      </c>
      <c r="E3" s="23" t="s">
        <v>78</v>
      </c>
      <c r="F3" s="5" t="s">
        <v>26</v>
      </c>
      <c r="G3" s="102" t="s">
        <v>763</v>
      </c>
      <c r="H3" s="102" t="s">
        <v>764</v>
      </c>
      <c r="I3" s="102" t="s">
        <v>765</v>
      </c>
      <c r="J3" s="102" t="s">
        <v>630</v>
      </c>
      <c r="K3" s="101" t="s">
        <v>766</v>
      </c>
      <c r="L3" s="101" t="s">
        <v>622</v>
      </c>
      <c r="M3" s="101" t="s">
        <v>767</v>
      </c>
      <c r="N3" s="101" t="s">
        <v>768</v>
      </c>
      <c r="O3" s="101" t="s">
        <v>285</v>
      </c>
      <c r="P3" s="101" t="s">
        <v>769</v>
      </c>
      <c r="Q3" s="101" t="s">
        <v>770</v>
      </c>
      <c r="R3" s="101" t="s">
        <v>771</v>
      </c>
      <c r="S3" s="103" t="s">
        <v>772</v>
      </c>
      <c r="T3" s="103" t="s">
        <v>265</v>
      </c>
      <c r="U3" s="104" t="s">
        <v>773</v>
      </c>
      <c r="V3" s="101" t="s">
        <v>265</v>
      </c>
      <c r="W3" s="105" t="s">
        <v>774</v>
      </c>
      <c r="X3" s="105" t="s">
        <v>265</v>
      </c>
      <c r="Y3" s="105" t="s">
        <v>775</v>
      </c>
      <c r="Z3" s="105" t="s">
        <v>265</v>
      </c>
      <c r="AA3" s="105" t="s">
        <v>299</v>
      </c>
      <c r="AB3" s="107" t="s">
        <v>776</v>
      </c>
      <c r="AC3" s="107" t="s">
        <v>777</v>
      </c>
      <c r="AD3" s="107" t="s">
        <v>642</v>
      </c>
      <c r="AE3" s="107" t="s">
        <v>643</v>
      </c>
      <c r="AF3" s="107" t="s">
        <v>273</v>
      </c>
      <c r="AG3" s="108" t="s">
        <v>778</v>
      </c>
      <c r="AH3" s="108" t="s">
        <v>265</v>
      </c>
      <c r="AI3" s="108" t="s">
        <v>779</v>
      </c>
      <c r="AJ3" s="108" t="s">
        <v>265</v>
      </c>
      <c r="AK3" s="105" t="s">
        <v>780</v>
      </c>
      <c r="AL3" s="105" t="s">
        <v>265</v>
      </c>
      <c r="AM3" s="105" t="s">
        <v>781</v>
      </c>
      <c r="AN3" s="105" t="s">
        <v>265</v>
      </c>
      <c r="AO3" s="25" t="s">
        <v>782</v>
      </c>
      <c r="AP3" s="25" t="s">
        <v>265</v>
      </c>
      <c r="AQ3" s="95" t="s">
        <v>266</v>
      </c>
      <c r="AR3" s="95" t="s">
        <v>265</v>
      </c>
      <c r="AS3" s="101" t="s">
        <v>783</v>
      </c>
      <c r="AT3" s="101" t="s">
        <v>265</v>
      </c>
      <c r="AU3" s="92" t="s">
        <v>301</v>
      </c>
      <c r="AV3" s="92" t="s">
        <v>265</v>
      </c>
      <c r="AW3" s="92" t="s">
        <v>302</v>
      </c>
      <c r="AX3" s="92" t="s">
        <v>265</v>
      </c>
      <c r="AY3" s="106" t="s">
        <v>784</v>
      </c>
      <c r="AZ3" s="106" t="s">
        <v>265</v>
      </c>
      <c r="BA3" s="30" t="s">
        <v>303</v>
      </c>
      <c r="BB3" s="30" t="s">
        <v>304</v>
      </c>
      <c r="BC3" s="5" t="s">
        <v>275</v>
      </c>
      <c r="BD3" s="5" t="s">
        <v>276</v>
      </c>
      <c r="BE3" s="5" t="s">
        <v>277</v>
      </c>
      <c r="BF3" s="5" t="s">
        <v>278</v>
      </c>
      <c r="BG3" s="5" t="s">
        <v>279</v>
      </c>
      <c r="BH3" s="5" t="s">
        <v>280</v>
      </c>
      <c r="BI3" s="5" t="s">
        <v>281</v>
      </c>
      <c r="BJ3" s="5" t="s">
        <v>282</v>
      </c>
      <c r="BK3" s="5" t="s">
        <v>309</v>
      </c>
      <c r="BL3" s="5" t="s">
        <v>310</v>
      </c>
      <c r="BM3" s="5" t="s">
        <v>311</v>
      </c>
      <c r="BN3" s="5" t="s">
        <v>312</v>
      </c>
      <c r="BO3" s="5" t="s">
        <v>313</v>
      </c>
      <c r="BP3" s="5" t="s">
        <v>314</v>
      </c>
      <c r="BQ3" s="5" t="s">
        <v>664</v>
      </c>
    </row>
    <row r="4" spans="1:69" x14ac:dyDescent="0.35">
      <c r="A4" s="4">
        <v>19</v>
      </c>
      <c r="B4" s="4" t="s">
        <v>702</v>
      </c>
      <c r="C4" s="4">
        <v>62</v>
      </c>
      <c r="D4" s="24">
        <v>-3.9194319143109602</v>
      </c>
      <c r="E4" s="24">
        <v>50.450456665910103</v>
      </c>
      <c r="F4" s="4">
        <v>18</v>
      </c>
      <c r="G4" s="4">
        <v>90</v>
      </c>
      <c r="H4" s="4">
        <v>0</v>
      </c>
      <c r="I4" s="4">
        <v>0</v>
      </c>
      <c r="J4" s="4">
        <v>0</v>
      </c>
      <c r="L4" s="4">
        <v>0</v>
      </c>
      <c r="M4" s="4">
        <v>0</v>
      </c>
      <c r="N4" s="4">
        <v>0</v>
      </c>
      <c r="O4" s="4">
        <v>0</v>
      </c>
      <c r="P4" s="4">
        <v>0</v>
      </c>
      <c r="Q4" s="4">
        <v>0</v>
      </c>
      <c r="R4" s="4">
        <v>0</v>
      </c>
      <c r="S4" s="4">
        <f t="shared" ref="S4:S21" si="0">COUNTIF(G4:J4,"&gt;0")</f>
        <v>1</v>
      </c>
      <c r="T4" s="9" t="str">
        <f t="shared" ref="T4:T21" si="1">IF(S4&gt;=1,"PASS","FAIL")</f>
        <v>PASS</v>
      </c>
      <c r="U4" s="9">
        <f t="shared" ref="U4:U21" si="2">COUNTIF(G4:R4,"&gt;0")</f>
        <v>1</v>
      </c>
      <c r="V4" s="9" t="str">
        <f t="shared" ref="V4:V21" si="3">IF(U4&gt;=2,"PASS","FAIL")</f>
        <v>FAIL</v>
      </c>
      <c r="W4" s="9">
        <f t="shared" ref="W4:W21" si="4">SUM(G4:J4)</f>
        <v>90</v>
      </c>
      <c r="X4" s="9" t="str">
        <f t="shared" ref="X4:X21" si="5">IF(W4&gt;=25,"PASS","FAIL")</f>
        <v>PASS</v>
      </c>
      <c r="Y4" s="9">
        <f t="shared" ref="Y4:Y21" si="6">SUM(K4:R4)</f>
        <v>0</v>
      </c>
      <c r="Z4" s="9" t="str">
        <f t="shared" ref="Z4:Z21" si="7">IF(Y4&gt;=25,"PASS","FAIL")</f>
        <v>FAIL</v>
      </c>
      <c r="AA4" s="9" t="str">
        <f t="shared" ref="AA4:AA21" si="8">IF(AND(X4="PASS",Z4="PASS"),"PASS","FAIL")</f>
        <v>FAIL</v>
      </c>
      <c r="AD4" s="4">
        <v>0</v>
      </c>
      <c r="AG4" s="4">
        <f t="shared" ref="AG4:AG21" si="9">SUM(AB4:AF4)</f>
        <v>0</v>
      </c>
      <c r="AH4" s="9" t="str">
        <f t="shared" ref="AH4:AH21" si="10">IF(AG4&lt;1,"PASS","FAIL")</f>
        <v>PASS</v>
      </c>
      <c r="AI4" s="4">
        <v>1</v>
      </c>
      <c r="AJ4" s="9" t="str">
        <f t="shared" ref="AJ4:AJ21" si="11">IF(AI4&lt;1,"PASS","FAIL")</f>
        <v>FAIL</v>
      </c>
      <c r="AK4" s="4">
        <v>1</v>
      </c>
      <c r="AL4" s="9" t="str">
        <f t="shared" ref="AL4:AL21" si="12">IF(AK4&lt;10,"PASS","FAIL")</f>
        <v>PASS</v>
      </c>
      <c r="AM4" s="4">
        <v>1</v>
      </c>
      <c r="AN4" s="9" t="str">
        <f t="shared" ref="AN4:AN21" si="13">IF(AM4&lt;10,"PASS","FAIL")</f>
        <v>PASS</v>
      </c>
      <c r="AO4" s="4">
        <v>0</v>
      </c>
      <c r="AP4" s="9" t="str">
        <f t="shared" ref="AP4:AP21" si="14">IF(AO4&lt;10,"PASS","FAIL")</f>
        <v>PASS</v>
      </c>
      <c r="AQ4" s="4">
        <v>0</v>
      </c>
      <c r="AR4" s="9" t="str">
        <f t="shared" ref="AR4:AR21" si="15">IF(AQ4&lt;1,"PASS","FAIL")</f>
        <v>PASS</v>
      </c>
      <c r="AS4" s="4">
        <v>1</v>
      </c>
      <c r="AT4" s="9" t="str">
        <f t="shared" ref="AT4:AT21" si="16">IF(AS4&gt;=50,"PASS","FAIL")</f>
        <v>FAIL</v>
      </c>
      <c r="AU4" s="4">
        <v>15</v>
      </c>
      <c r="AV4" s="9" t="str">
        <f t="shared" ref="AV4:AV21" si="17">IF(AU4&lt;10,"PASS","FAIL")</f>
        <v>FAIL</v>
      </c>
      <c r="AW4" s="4">
        <v>15</v>
      </c>
      <c r="AX4" s="9" t="str">
        <f t="shared" ref="AX4:AX21" si="18">IF(AW4&lt;10,"PASS","FAIL")</f>
        <v>FAIL</v>
      </c>
      <c r="AY4" s="9"/>
      <c r="AZ4" s="9"/>
      <c r="BA4" s="9">
        <f t="shared" ref="BA4:BA21" si="19">COUNTIF(G4:AZ4,"FAIL")</f>
        <v>7</v>
      </c>
      <c r="BB4" s="9" t="str">
        <f t="shared" ref="BB4:BB21" si="20">IF(BA4&gt;0,"FAIL","PASS")</f>
        <v>FAIL</v>
      </c>
      <c r="BC4" s="4">
        <v>0</v>
      </c>
      <c r="BD4" s="4">
        <v>0</v>
      </c>
      <c r="BE4" s="4">
        <v>0</v>
      </c>
      <c r="BF4" s="4">
        <v>0</v>
      </c>
      <c r="BG4" s="4">
        <v>0</v>
      </c>
      <c r="BH4" s="4">
        <v>0</v>
      </c>
      <c r="BI4" s="4">
        <v>0</v>
      </c>
      <c r="BJ4" s="4">
        <v>0</v>
      </c>
      <c r="BK4" s="4">
        <v>3</v>
      </c>
      <c r="BL4" s="4">
        <v>2</v>
      </c>
      <c r="BM4" s="4">
        <v>3</v>
      </c>
      <c r="BN4" s="4">
        <v>2</v>
      </c>
      <c r="BO4" s="4" t="s">
        <v>86</v>
      </c>
      <c r="BP4" s="4" t="s">
        <v>86</v>
      </c>
      <c r="BQ4" t="s">
        <v>84</v>
      </c>
    </row>
    <row r="5" spans="1:69" x14ac:dyDescent="0.35">
      <c r="A5" s="4">
        <v>8</v>
      </c>
      <c r="B5" s="4" t="s">
        <v>705</v>
      </c>
      <c r="C5" s="4">
        <v>57</v>
      </c>
      <c r="D5" s="24">
        <v>-3.9312906785811901</v>
      </c>
      <c r="E5" s="24">
        <v>50.4818938414775</v>
      </c>
      <c r="F5" s="4">
        <v>90</v>
      </c>
      <c r="G5" s="4">
        <v>10</v>
      </c>
      <c r="H5" s="4">
        <v>0</v>
      </c>
      <c r="I5" s="4">
        <v>0</v>
      </c>
      <c r="J5" s="4">
        <v>98</v>
      </c>
      <c r="L5" s="4">
        <v>0</v>
      </c>
      <c r="M5" s="4">
        <v>3</v>
      </c>
      <c r="N5" s="4">
        <v>0</v>
      </c>
      <c r="O5" s="4">
        <v>0</v>
      </c>
      <c r="P5" s="4">
        <v>0</v>
      </c>
      <c r="Q5" s="4">
        <v>0</v>
      </c>
      <c r="R5" s="4">
        <v>0</v>
      </c>
      <c r="S5" s="4">
        <f t="shared" si="0"/>
        <v>2</v>
      </c>
      <c r="T5" s="9" t="str">
        <f t="shared" si="1"/>
        <v>PASS</v>
      </c>
      <c r="U5" s="9">
        <f t="shared" si="2"/>
        <v>3</v>
      </c>
      <c r="V5" s="9" t="str">
        <f t="shared" si="3"/>
        <v>PASS</v>
      </c>
      <c r="W5" s="9">
        <f t="shared" si="4"/>
        <v>108</v>
      </c>
      <c r="X5" s="9" t="str">
        <f t="shared" si="5"/>
        <v>PASS</v>
      </c>
      <c r="Y5" s="9">
        <f t="shared" si="6"/>
        <v>3</v>
      </c>
      <c r="Z5" s="9" t="str">
        <f t="shared" si="7"/>
        <v>FAIL</v>
      </c>
      <c r="AA5" s="9" t="str">
        <f t="shared" si="8"/>
        <v>FAIL</v>
      </c>
      <c r="AD5" s="4">
        <v>0</v>
      </c>
      <c r="AG5" s="4">
        <f t="shared" si="9"/>
        <v>0</v>
      </c>
      <c r="AH5" s="9" t="str">
        <f t="shared" si="10"/>
        <v>PASS</v>
      </c>
      <c r="AI5" s="4">
        <v>60</v>
      </c>
      <c r="AJ5" s="9" t="str">
        <f t="shared" si="11"/>
        <v>FAIL</v>
      </c>
      <c r="AK5" s="4">
        <v>60</v>
      </c>
      <c r="AL5" s="9" t="str">
        <f t="shared" si="12"/>
        <v>FAIL</v>
      </c>
      <c r="AM5" s="4">
        <v>20</v>
      </c>
      <c r="AN5" s="9" t="str">
        <f t="shared" si="13"/>
        <v>FAIL</v>
      </c>
      <c r="AO5" s="4">
        <v>0</v>
      </c>
      <c r="AP5" s="9" t="str">
        <f t="shared" si="14"/>
        <v>PASS</v>
      </c>
      <c r="AQ5" s="4">
        <v>0</v>
      </c>
      <c r="AR5" s="9" t="str">
        <f t="shared" si="15"/>
        <v>PASS</v>
      </c>
      <c r="AS5" s="4">
        <v>0</v>
      </c>
      <c r="AT5" s="9" t="str">
        <f t="shared" si="16"/>
        <v>FAIL</v>
      </c>
      <c r="AU5" s="4">
        <v>0</v>
      </c>
      <c r="AV5" s="9" t="str">
        <f t="shared" si="17"/>
        <v>PASS</v>
      </c>
      <c r="AW5" s="4">
        <v>1</v>
      </c>
      <c r="AX5" s="9" t="str">
        <f t="shared" si="18"/>
        <v>PASS</v>
      </c>
      <c r="AY5" s="9"/>
      <c r="AZ5" s="9"/>
      <c r="BA5" s="9">
        <f t="shared" si="19"/>
        <v>6</v>
      </c>
      <c r="BB5" s="9" t="str">
        <f t="shared" si="20"/>
        <v>FAIL</v>
      </c>
      <c r="BC5" s="4">
        <v>0</v>
      </c>
      <c r="BD5" s="4">
        <v>0</v>
      </c>
      <c r="BE5" s="4">
        <v>0</v>
      </c>
      <c r="BF5" s="4">
        <v>0</v>
      </c>
      <c r="BG5" s="4">
        <v>0</v>
      </c>
      <c r="BH5" s="4">
        <v>0</v>
      </c>
      <c r="BI5" s="4">
        <v>0</v>
      </c>
      <c r="BJ5" s="4">
        <v>0</v>
      </c>
      <c r="BK5" s="4">
        <v>12</v>
      </c>
      <c r="BL5" s="4">
        <v>12</v>
      </c>
      <c r="BM5" s="4">
        <v>12</v>
      </c>
      <c r="BN5" s="4">
        <v>12</v>
      </c>
      <c r="BO5" s="4" t="s">
        <v>86</v>
      </c>
      <c r="BP5" s="4" t="s">
        <v>86</v>
      </c>
      <c r="BQ5" t="s">
        <v>704</v>
      </c>
    </row>
    <row r="6" spans="1:69" x14ac:dyDescent="0.35">
      <c r="A6" s="4">
        <v>9</v>
      </c>
      <c r="B6" s="4" t="s">
        <v>708</v>
      </c>
      <c r="C6" s="4">
        <v>57</v>
      </c>
      <c r="D6" s="24">
        <v>-3.9276259977863499</v>
      </c>
      <c r="E6" s="24">
        <v>50.481191120761302</v>
      </c>
      <c r="F6" s="4">
        <v>80</v>
      </c>
      <c r="G6" s="4">
        <v>0</v>
      </c>
      <c r="H6" s="4">
        <v>0</v>
      </c>
      <c r="I6" s="4">
        <v>0</v>
      </c>
      <c r="J6" s="4">
        <v>0</v>
      </c>
      <c r="L6" s="4">
        <v>0</v>
      </c>
      <c r="M6" s="4">
        <v>0</v>
      </c>
      <c r="N6" s="4">
        <v>0</v>
      </c>
      <c r="O6" s="4">
        <v>0</v>
      </c>
      <c r="P6" s="4">
        <v>0</v>
      </c>
      <c r="Q6" s="4">
        <v>0</v>
      </c>
      <c r="R6" s="4">
        <v>0</v>
      </c>
      <c r="S6" s="4">
        <f t="shared" si="0"/>
        <v>0</v>
      </c>
      <c r="T6" s="9" t="str">
        <f t="shared" si="1"/>
        <v>FAIL</v>
      </c>
      <c r="U6" s="9">
        <f t="shared" si="2"/>
        <v>0</v>
      </c>
      <c r="V6" s="9" t="str">
        <f t="shared" si="3"/>
        <v>FAIL</v>
      </c>
      <c r="W6" s="9">
        <f t="shared" si="4"/>
        <v>0</v>
      </c>
      <c r="X6" s="9" t="str">
        <f t="shared" si="5"/>
        <v>FAIL</v>
      </c>
      <c r="Y6" s="9">
        <f t="shared" si="6"/>
        <v>0</v>
      </c>
      <c r="Z6" s="9" t="str">
        <f t="shared" si="7"/>
        <v>FAIL</v>
      </c>
      <c r="AA6" s="9" t="str">
        <f t="shared" si="8"/>
        <v>FAIL</v>
      </c>
      <c r="AD6" s="4">
        <v>0</v>
      </c>
      <c r="AG6" s="4">
        <f t="shared" si="9"/>
        <v>0</v>
      </c>
      <c r="AH6" s="9" t="str">
        <f t="shared" si="10"/>
        <v>PASS</v>
      </c>
      <c r="AI6" s="4">
        <v>80</v>
      </c>
      <c r="AJ6" s="9" t="str">
        <f t="shared" si="11"/>
        <v>FAIL</v>
      </c>
      <c r="AK6" s="4">
        <v>80</v>
      </c>
      <c r="AL6" s="9" t="str">
        <f t="shared" si="12"/>
        <v>FAIL</v>
      </c>
      <c r="AM6" s="4">
        <v>80</v>
      </c>
      <c r="AN6" s="9" t="str">
        <f t="shared" si="13"/>
        <v>FAIL</v>
      </c>
      <c r="AO6" s="4">
        <v>0</v>
      </c>
      <c r="AP6" s="9" t="str">
        <f t="shared" si="14"/>
        <v>PASS</v>
      </c>
      <c r="AQ6" s="4">
        <v>0</v>
      </c>
      <c r="AR6" s="9" t="str">
        <f t="shared" si="15"/>
        <v>PASS</v>
      </c>
      <c r="AS6" s="4">
        <v>0</v>
      </c>
      <c r="AT6" s="9" t="str">
        <f t="shared" si="16"/>
        <v>FAIL</v>
      </c>
      <c r="AU6" s="4">
        <v>0</v>
      </c>
      <c r="AV6" s="9" t="str">
        <f t="shared" si="17"/>
        <v>PASS</v>
      </c>
      <c r="AW6" s="4">
        <v>0</v>
      </c>
      <c r="AX6" s="9" t="str">
        <f t="shared" si="18"/>
        <v>PASS</v>
      </c>
      <c r="AY6" s="9"/>
      <c r="AZ6" s="9"/>
      <c r="BA6" s="9">
        <f t="shared" si="19"/>
        <v>9</v>
      </c>
      <c r="BB6" s="9" t="str">
        <f t="shared" si="20"/>
        <v>FAIL</v>
      </c>
      <c r="BC6" s="4">
        <v>0</v>
      </c>
      <c r="BD6" s="4">
        <v>0</v>
      </c>
      <c r="BE6" s="4">
        <v>0</v>
      </c>
      <c r="BF6" s="4">
        <v>0</v>
      </c>
      <c r="BG6" s="4">
        <v>0</v>
      </c>
      <c r="BH6" s="4">
        <v>0</v>
      </c>
      <c r="BI6" s="4">
        <v>0</v>
      </c>
      <c r="BJ6" s="4">
        <v>0</v>
      </c>
      <c r="BK6" s="4">
        <v>35</v>
      </c>
      <c r="BL6" s="4">
        <v>35</v>
      </c>
      <c r="BM6" s="4">
        <v>35</v>
      </c>
      <c r="BN6" s="4">
        <v>35</v>
      </c>
      <c r="BO6" s="4" t="s">
        <v>86</v>
      </c>
      <c r="BP6" s="4" t="s">
        <v>86</v>
      </c>
      <c r="BQ6" t="s">
        <v>707</v>
      </c>
    </row>
    <row r="7" spans="1:69" x14ac:dyDescent="0.35">
      <c r="A7" s="4">
        <v>10</v>
      </c>
      <c r="B7" s="4" t="s">
        <v>711</v>
      </c>
      <c r="C7" s="4">
        <v>57</v>
      </c>
      <c r="D7" s="24">
        <v>-3.9253963702680301</v>
      </c>
      <c r="E7" s="24">
        <v>50.4799170302961</v>
      </c>
      <c r="F7" s="4">
        <v>75</v>
      </c>
      <c r="G7" s="4">
        <v>5</v>
      </c>
      <c r="H7" s="4">
        <v>0</v>
      </c>
      <c r="I7" s="4">
        <v>0</v>
      </c>
      <c r="J7" s="4">
        <v>98</v>
      </c>
      <c r="L7" s="4">
        <v>0</v>
      </c>
      <c r="M7" s="4">
        <v>4</v>
      </c>
      <c r="N7" s="4">
        <v>0</v>
      </c>
      <c r="O7" s="4">
        <v>0</v>
      </c>
      <c r="P7" s="4">
        <v>0</v>
      </c>
      <c r="Q7" s="4">
        <v>0</v>
      </c>
      <c r="R7" s="4">
        <v>0</v>
      </c>
      <c r="S7" s="4">
        <f t="shared" si="0"/>
        <v>2</v>
      </c>
      <c r="T7" s="9" t="str">
        <f t="shared" si="1"/>
        <v>PASS</v>
      </c>
      <c r="U7" s="9">
        <f t="shared" si="2"/>
        <v>3</v>
      </c>
      <c r="V7" s="9" t="str">
        <f t="shared" si="3"/>
        <v>PASS</v>
      </c>
      <c r="W7" s="9">
        <f t="shared" si="4"/>
        <v>103</v>
      </c>
      <c r="X7" s="9" t="str">
        <f t="shared" si="5"/>
        <v>PASS</v>
      </c>
      <c r="Y7" s="9">
        <f t="shared" si="6"/>
        <v>4</v>
      </c>
      <c r="Z7" s="9" t="str">
        <f t="shared" si="7"/>
        <v>FAIL</v>
      </c>
      <c r="AA7" s="9" t="str">
        <f t="shared" si="8"/>
        <v>FAIL</v>
      </c>
      <c r="AD7" s="4">
        <v>0</v>
      </c>
      <c r="AG7" s="4">
        <f t="shared" si="9"/>
        <v>0</v>
      </c>
      <c r="AH7" s="9" t="str">
        <f t="shared" si="10"/>
        <v>PASS</v>
      </c>
      <c r="AI7" s="4">
        <v>26</v>
      </c>
      <c r="AJ7" s="9" t="str">
        <f t="shared" si="11"/>
        <v>FAIL</v>
      </c>
      <c r="AK7" s="4">
        <v>26</v>
      </c>
      <c r="AL7" s="9" t="str">
        <f t="shared" si="12"/>
        <v>FAIL</v>
      </c>
      <c r="AM7" s="4">
        <v>30</v>
      </c>
      <c r="AN7" s="9" t="str">
        <f t="shared" si="13"/>
        <v>FAIL</v>
      </c>
      <c r="AO7" s="4">
        <v>0</v>
      </c>
      <c r="AP7" s="9" t="str">
        <f t="shared" si="14"/>
        <v>PASS</v>
      </c>
      <c r="AQ7" s="4">
        <v>0</v>
      </c>
      <c r="AR7" s="9" t="str">
        <f t="shared" si="15"/>
        <v>PASS</v>
      </c>
      <c r="AS7" s="4">
        <v>0</v>
      </c>
      <c r="AT7" s="9" t="str">
        <f t="shared" si="16"/>
        <v>FAIL</v>
      </c>
      <c r="AU7" s="4">
        <v>0</v>
      </c>
      <c r="AV7" s="9" t="str">
        <f t="shared" si="17"/>
        <v>PASS</v>
      </c>
      <c r="AW7" s="4">
        <v>0</v>
      </c>
      <c r="AX7" s="9" t="str">
        <f t="shared" si="18"/>
        <v>PASS</v>
      </c>
      <c r="AY7" s="9"/>
      <c r="AZ7" s="9"/>
      <c r="BA7" s="9">
        <f t="shared" si="19"/>
        <v>6</v>
      </c>
      <c r="BB7" s="9" t="str">
        <f t="shared" si="20"/>
        <v>FAIL</v>
      </c>
      <c r="BC7" s="4">
        <v>0</v>
      </c>
      <c r="BD7" s="4">
        <v>0</v>
      </c>
      <c r="BE7" s="4">
        <v>0</v>
      </c>
      <c r="BF7" s="4">
        <v>0</v>
      </c>
      <c r="BG7" s="4">
        <v>0</v>
      </c>
      <c r="BH7" s="4">
        <v>0</v>
      </c>
      <c r="BI7" s="4">
        <v>0</v>
      </c>
      <c r="BJ7" s="4">
        <v>0</v>
      </c>
      <c r="BK7" s="4">
        <v>4</v>
      </c>
      <c r="BL7" s="4">
        <v>3</v>
      </c>
      <c r="BM7" s="4">
        <v>4</v>
      </c>
      <c r="BN7" s="4">
        <v>5</v>
      </c>
      <c r="BO7" s="4" t="s">
        <v>86</v>
      </c>
      <c r="BP7" s="4" t="s">
        <v>86</v>
      </c>
      <c r="BQ7" t="s">
        <v>710</v>
      </c>
    </row>
    <row r="8" spans="1:69" x14ac:dyDescent="0.35">
      <c r="A8" s="4">
        <v>12</v>
      </c>
      <c r="B8" s="4" t="s">
        <v>713</v>
      </c>
      <c r="C8" s="4">
        <v>57</v>
      </c>
      <c r="D8" s="24">
        <v>-3.9163591604063002</v>
      </c>
      <c r="E8" s="24">
        <v>50.481989435884699</v>
      </c>
      <c r="F8" s="4">
        <v>80</v>
      </c>
      <c r="G8" s="4">
        <v>40</v>
      </c>
      <c r="H8" s="4">
        <v>0</v>
      </c>
      <c r="I8" s="4">
        <v>0</v>
      </c>
      <c r="J8" s="4">
        <v>90</v>
      </c>
      <c r="L8" s="4">
        <v>0</v>
      </c>
      <c r="M8" s="4">
        <v>0</v>
      </c>
      <c r="N8" s="4">
        <v>0</v>
      </c>
      <c r="O8" s="4">
        <v>0</v>
      </c>
      <c r="P8" s="4">
        <v>0</v>
      </c>
      <c r="Q8" s="4">
        <v>0</v>
      </c>
      <c r="R8" s="4">
        <v>0</v>
      </c>
      <c r="S8" s="4">
        <f t="shared" si="0"/>
        <v>2</v>
      </c>
      <c r="T8" s="9" t="str">
        <f t="shared" si="1"/>
        <v>PASS</v>
      </c>
      <c r="U8" s="9">
        <f t="shared" si="2"/>
        <v>2</v>
      </c>
      <c r="V8" s="9" t="str">
        <f t="shared" si="3"/>
        <v>PASS</v>
      </c>
      <c r="W8" s="11">
        <f t="shared" si="4"/>
        <v>130</v>
      </c>
      <c r="X8" s="9" t="str">
        <f t="shared" si="5"/>
        <v>PASS</v>
      </c>
      <c r="Y8" s="9">
        <f t="shared" si="6"/>
        <v>0</v>
      </c>
      <c r="Z8" s="9" t="str">
        <f t="shared" si="7"/>
        <v>FAIL</v>
      </c>
      <c r="AA8" s="9" t="str">
        <f t="shared" si="8"/>
        <v>FAIL</v>
      </c>
      <c r="AD8" s="4">
        <v>0</v>
      </c>
      <c r="AG8" s="4">
        <f t="shared" si="9"/>
        <v>0</v>
      </c>
      <c r="AH8" s="9" t="str">
        <f t="shared" si="10"/>
        <v>PASS</v>
      </c>
      <c r="AI8" s="4">
        <v>70</v>
      </c>
      <c r="AJ8" s="9" t="str">
        <f t="shared" si="11"/>
        <v>FAIL</v>
      </c>
      <c r="AK8" s="4">
        <v>70</v>
      </c>
      <c r="AL8" s="9" t="str">
        <f t="shared" si="12"/>
        <v>FAIL</v>
      </c>
      <c r="AM8" s="4">
        <v>70</v>
      </c>
      <c r="AN8" s="9" t="str">
        <f t="shared" si="13"/>
        <v>FAIL</v>
      </c>
      <c r="AO8" s="4">
        <v>0</v>
      </c>
      <c r="AP8" s="9" t="str">
        <f t="shared" si="14"/>
        <v>PASS</v>
      </c>
      <c r="AQ8" s="4">
        <v>0</v>
      </c>
      <c r="AR8" s="9" t="str">
        <f t="shared" si="15"/>
        <v>PASS</v>
      </c>
      <c r="AS8" s="4">
        <v>10</v>
      </c>
      <c r="AT8" s="9" t="str">
        <f t="shared" si="16"/>
        <v>FAIL</v>
      </c>
      <c r="AU8" s="4">
        <v>0</v>
      </c>
      <c r="AV8" s="9" t="str">
        <f t="shared" si="17"/>
        <v>PASS</v>
      </c>
      <c r="AW8" s="4">
        <v>0</v>
      </c>
      <c r="AX8" s="9" t="str">
        <f t="shared" si="18"/>
        <v>PASS</v>
      </c>
      <c r="AY8" s="9"/>
      <c r="AZ8" s="9"/>
      <c r="BA8" s="9">
        <f t="shared" si="19"/>
        <v>6</v>
      </c>
      <c r="BB8" s="9" t="str">
        <f t="shared" si="20"/>
        <v>FAIL</v>
      </c>
      <c r="BC8" s="4">
        <v>0</v>
      </c>
      <c r="BD8" s="4">
        <v>0</v>
      </c>
      <c r="BE8" s="4">
        <v>0</v>
      </c>
      <c r="BF8" s="4">
        <v>0</v>
      </c>
      <c r="BG8" s="4">
        <v>0</v>
      </c>
      <c r="BH8" s="4">
        <v>0</v>
      </c>
      <c r="BI8" s="4">
        <v>0</v>
      </c>
      <c r="BJ8" s="4">
        <v>0</v>
      </c>
      <c r="BK8" s="4">
        <v>15</v>
      </c>
      <c r="BL8" s="4">
        <v>35</v>
      </c>
      <c r="BM8" s="4">
        <v>25</v>
      </c>
      <c r="BN8" s="4">
        <v>25</v>
      </c>
      <c r="BO8" s="4" t="s">
        <v>86</v>
      </c>
      <c r="BP8" s="4" t="s">
        <v>86</v>
      </c>
      <c r="BQ8"/>
    </row>
    <row r="9" spans="1:69" x14ac:dyDescent="0.35">
      <c r="A9" s="4">
        <v>11</v>
      </c>
      <c r="B9" s="4" t="s">
        <v>715</v>
      </c>
      <c r="C9" s="4">
        <v>57</v>
      </c>
      <c r="D9" s="24">
        <v>-3.9124034820532598</v>
      </c>
      <c r="E9" s="24">
        <v>50.481239004729403</v>
      </c>
      <c r="F9" s="4">
        <v>103</v>
      </c>
      <c r="G9" s="4">
        <v>0</v>
      </c>
      <c r="H9" s="4">
        <v>0</v>
      </c>
      <c r="I9" s="4">
        <v>0</v>
      </c>
      <c r="J9" s="4">
        <v>80</v>
      </c>
      <c r="L9" s="4">
        <v>0</v>
      </c>
      <c r="M9" s="4">
        <v>70</v>
      </c>
      <c r="N9" s="4">
        <v>0</v>
      </c>
      <c r="O9" s="4">
        <v>0</v>
      </c>
      <c r="P9" s="4">
        <v>0</v>
      </c>
      <c r="Q9" s="4">
        <v>0</v>
      </c>
      <c r="R9" s="4">
        <v>0</v>
      </c>
      <c r="S9" s="4">
        <f t="shared" si="0"/>
        <v>1</v>
      </c>
      <c r="T9" s="9" t="str">
        <f t="shared" si="1"/>
        <v>PASS</v>
      </c>
      <c r="U9" s="9">
        <f t="shared" si="2"/>
        <v>2</v>
      </c>
      <c r="V9" s="9" t="str">
        <f t="shared" si="3"/>
        <v>PASS</v>
      </c>
      <c r="W9" s="9">
        <f t="shared" si="4"/>
        <v>80</v>
      </c>
      <c r="X9" s="9" t="str">
        <f t="shared" si="5"/>
        <v>PASS</v>
      </c>
      <c r="Y9" s="9">
        <f t="shared" si="6"/>
        <v>70</v>
      </c>
      <c r="Z9" s="9" t="str">
        <f t="shared" si="7"/>
        <v>PASS</v>
      </c>
      <c r="AA9" s="9" t="str">
        <f t="shared" si="8"/>
        <v>PASS</v>
      </c>
      <c r="AD9" s="4">
        <v>5</v>
      </c>
      <c r="AG9" s="4">
        <f t="shared" si="9"/>
        <v>5</v>
      </c>
      <c r="AH9" s="9" t="str">
        <f t="shared" si="10"/>
        <v>FAIL</v>
      </c>
      <c r="AI9" s="4">
        <v>6</v>
      </c>
      <c r="AJ9" s="9" t="str">
        <f t="shared" si="11"/>
        <v>FAIL</v>
      </c>
      <c r="AK9" s="4">
        <v>1</v>
      </c>
      <c r="AL9" s="9" t="str">
        <f t="shared" si="12"/>
        <v>PASS</v>
      </c>
      <c r="AM9" s="4">
        <v>1</v>
      </c>
      <c r="AN9" s="9" t="str">
        <f t="shared" si="13"/>
        <v>PASS</v>
      </c>
      <c r="AO9" s="4">
        <v>0</v>
      </c>
      <c r="AP9" s="9" t="str">
        <f t="shared" si="14"/>
        <v>PASS</v>
      </c>
      <c r="AQ9" s="4">
        <v>0</v>
      </c>
      <c r="AR9" s="9" t="str">
        <f t="shared" si="15"/>
        <v>PASS</v>
      </c>
      <c r="AS9" s="4">
        <v>40</v>
      </c>
      <c r="AT9" s="9" t="str">
        <f t="shared" si="16"/>
        <v>FAIL</v>
      </c>
      <c r="AU9" s="4">
        <v>0</v>
      </c>
      <c r="AV9" s="9" t="str">
        <f t="shared" si="17"/>
        <v>PASS</v>
      </c>
      <c r="AW9" s="4">
        <v>0</v>
      </c>
      <c r="AX9" s="9" t="str">
        <f t="shared" si="18"/>
        <v>PASS</v>
      </c>
      <c r="AY9" s="9"/>
      <c r="AZ9" s="9"/>
      <c r="BA9" s="9">
        <f t="shared" si="19"/>
        <v>3</v>
      </c>
      <c r="BB9" s="9" t="str">
        <f t="shared" si="20"/>
        <v>FAIL</v>
      </c>
      <c r="BC9" s="4">
        <v>0</v>
      </c>
      <c r="BD9" s="4">
        <v>0</v>
      </c>
      <c r="BE9" s="4">
        <v>0</v>
      </c>
      <c r="BF9" s="4">
        <v>0</v>
      </c>
      <c r="BG9" s="4">
        <v>0</v>
      </c>
      <c r="BH9" s="4">
        <v>0</v>
      </c>
      <c r="BI9" s="4">
        <v>0</v>
      </c>
      <c r="BJ9" s="4">
        <v>0</v>
      </c>
      <c r="BK9" s="4">
        <v>12</v>
      </c>
      <c r="BL9" s="4">
        <v>30</v>
      </c>
      <c r="BM9" s="4">
        <v>12</v>
      </c>
      <c r="BN9" s="4">
        <v>12</v>
      </c>
      <c r="BO9" s="4" t="s">
        <v>86</v>
      </c>
      <c r="BP9" s="4" t="s">
        <v>86</v>
      </c>
      <c r="BQ9"/>
    </row>
    <row r="10" spans="1:69" x14ac:dyDescent="0.35">
      <c r="A10" s="4">
        <v>7</v>
      </c>
      <c r="B10" s="4" t="s">
        <v>718</v>
      </c>
      <c r="C10" s="4">
        <v>57</v>
      </c>
      <c r="D10" s="24">
        <v>-3.9081966581029999</v>
      </c>
      <c r="E10" s="24">
        <v>50.483310685865902</v>
      </c>
      <c r="F10" s="4">
        <v>180</v>
      </c>
      <c r="G10" s="4">
        <v>12</v>
      </c>
      <c r="H10" s="4">
        <v>0</v>
      </c>
      <c r="I10" s="4">
        <v>0</v>
      </c>
      <c r="J10" s="4">
        <v>16</v>
      </c>
      <c r="L10" s="4">
        <v>5</v>
      </c>
      <c r="M10" s="4">
        <v>0</v>
      </c>
      <c r="N10" s="4">
        <v>0</v>
      </c>
      <c r="O10" s="4">
        <v>0</v>
      </c>
      <c r="P10" s="4">
        <v>0</v>
      </c>
      <c r="Q10" s="4">
        <v>0</v>
      </c>
      <c r="R10" s="4">
        <v>0</v>
      </c>
      <c r="S10" s="4">
        <f t="shared" si="0"/>
        <v>2</v>
      </c>
      <c r="T10" s="9" t="str">
        <f t="shared" si="1"/>
        <v>PASS</v>
      </c>
      <c r="U10" s="9">
        <f t="shared" si="2"/>
        <v>3</v>
      </c>
      <c r="V10" s="9" t="str">
        <f t="shared" si="3"/>
        <v>PASS</v>
      </c>
      <c r="W10" s="9">
        <f t="shared" si="4"/>
        <v>28</v>
      </c>
      <c r="X10" s="9" t="str">
        <f t="shared" si="5"/>
        <v>PASS</v>
      </c>
      <c r="Y10" s="9">
        <f t="shared" si="6"/>
        <v>5</v>
      </c>
      <c r="Z10" s="9" t="str">
        <f t="shared" si="7"/>
        <v>FAIL</v>
      </c>
      <c r="AA10" s="9" t="str">
        <f t="shared" si="8"/>
        <v>FAIL</v>
      </c>
      <c r="AD10" s="4">
        <v>0</v>
      </c>
      <c r="AG10" s="4">
        <f t="shared" si="9"/>
        <v>0</v>
      </c>
      <c r="AH10" s="9" t="str">
        <f t="shared" si="10"/>
        <v>PASS</v>
      </c>
      <c r="AI10" s="4">
        <v>0</v>
      </c>
      <c r="AJ10" s="9" t="str">
        <f t="shared" si="11"/>
        <v>PASS</v>
      </c>
      <c r="AK10" s="4">
        <v>0</v>
      </c>
      <c r="AL10" s="9" t="str">
        <f t="shared" si="12"/>
        <v>PASS</v>
      </c>
      <c r="AM10" s="4">
        <v>0</v>
      </c>
      <c r="AN10" s="9" t="str">
        <f t="shared" si="13"/>
        <v>PASS</v>
      </c>
      <c r="AO10" s="4">
        <v>0</v>
      </c>
      <c r="AP10" s="9" t="str">
        <f t="shared" si="14"/>
        <v>PASS</v>
      </c>
      <c r="AQ10" s="4">
        <v>0</v>
      </c>
      <c r="AR10" s="9" t="str">
        <f t="shared" si="15"/>
        <v>PASS</v>
      </c>
      <c r="AS10" s="4">
        <v>0</v>
      </c>
      <c r="AT10" s="9" t="str">
        <f t="shared" si="16"/>
        <v>FAIL</v>
      </c>
      <c r="AU10" s="4">
        <v>8</v>
      </c>
      <c r="AV10" s="9" t="str">
        <f t="shared" si="17"/>
        <v>PASS</v>
      </c>
      <c r="AW10" s="4">
        <v>5</v>
      </c>
      <c r="AX10" s="9" t="str">
        <f t="shared" si="18"/>
        <v>PASS</v>
      </c>
      <c r="AY10" s="9"/>
      <c r="AZ10" s="9"/>
      <c r="BA10" s="9">
        <f t="shared" si="19"/>
        <v>3</v>
      </c>
      <c r="BB10" s="9" t="str">
        <f t="shared" si="20"/>
        <v>FAIL</v>
      </c>
      <c r="BC10" s="4">
        <v>0</v>
      </c>
      <c r="BD10" s="4">
        <v>0</v>
      </c>
      <c r="BE10" s="4">
        <v>0</v>
      </c>
      <c r="BF10" s="4">
        <v>0</v>
      </c>
      <c r="BG10" s="4">
        <v>0</v>
      </c>
      <c r="BH10" s="4">
        <v>0</v>
      </c>
      <c r="BI10" s="4">
        <v>0</v>
      </c>
      <c r="BJ10" s="4">
        <v>0</v>
      </c>
      <c r="BK10" s="4">
        <v>6</v>
      </c>
      <c r="BL10" s="4">
        <v>5</v>
      </c>
      <c r="BM10" s="4">
        <v>4</v>
      </c>
      <c r="BN10" s="4">
        <v>4</v>
      </c>
      <c r="BO10" s="4" t="s">
        <v>86</v>
      </c>
      <c r="BP10" s="4" t="s">
        <v>86</v>
      </c>
      <c r="BQ10" t="s">
        <v>717</v>
      </c>
    </row>
    <row r="11" spans="1:69" x14ac:dyDescent="0.35">
      <c r="A11" s="4">
        <v>6</v>
      </c>
      <c r="B11" s="4" t="s">
        <v>721</v>
      </c>
      <c r="C11" s="4">
        <v>57</v>
      </c>
      <c r="D11" s="24">
        <v>-3.8960062151686201</v>
      </c>
      <c r="E11" s="24">
        <v>50.482108053621801</v>
      </c>
      <c r="F11" s="4">
        <v>25</v>
      </c>
      <c r="G11" s="4">
        <v>2</v>
      </c>
      <c r="H11" s="4">
        <v>0</v>
      </c>
      <c r="I11" s="4">
        <v>0</v>
      </c>
      <c r="J11" s="4">
        <v>0</v>
      </c>
      <c r="L11" s="4">
        <v>4</v>
      </c>
      <c r="M11" s="4">
        <v>0</v>
      </c>
      <c r="N11" s="4">
        <v>0</v>
      </c>
      <c r="O11" s="4">
        <v>0</v>
      </c>
      <c r="P11" s="4">
        <v>0</v>
      </c>
      <c r="Q11" s="4">
        <v>0</v>
      </c>
      <c r="R11" s="4">
        <v>0</v>
      </c>
      <c r="S11" s="4">
        <f t="shared" si="0"/>
        <v>1</v>
      </c>
      <c r="T11" s="9" t="str">
        <f t="shared" si="1"/>
        <v>PASS</v>
      </c>
      <c r="U11" s="9">
        <f t="shared" si="2"/>
        <v>2</v>
      </c>
      <c r="V11" s="9" t="str">
        <f t="shared" si="3"/>
        <v>PASS</v>
      </c>
      <c r="W11" s="9">
        <f t="shared" si="4"/>
        <v>2</v>
      </c>
      <c r="X11" s="9" t="str">
        <f t="shared" si="5"/>
        <v>FAIL</v>
      </c>
      <c r="Y11" s="9">
        <f t="shared" si="6"/>
        <v>4</v>
      </c>
      <c r="Z11" s="9" t="str">
        <f t="shared" si="7"/>
        <v>FAIL</v>
      </c>
      <c r="AA11" s="9" t="str">
        <f t="shared" si="8"/>
        <v>FAIL</v>
      </c>
      <c r="AD11" s="4">
        <v>3</v>
      </c>
      <c r="AG11" s="4">
        <f t="shared" si="9"/>
        <v>3</v>
      </c>
      <c r="AH11" s="9" t="str">
        <f t="shared" si="10"/>
        <v>FAIL</v>
      </c>
      <c r="AI11" s="4">
        <v>8</v>
      </c>
      <c r="AJ11" s="9" t="str">
        <f t="shared" si="11"/>
        <v>FAIL</v>
      </c>
      <c r="AK11" s="4">
        <v>5</v>
      </c>
      <c r="AL11" s="9" t="str">
        <f t="shared" si="12"/>
        <v>PASS</v>
      </c>
      <c r="AM11" s="4">
        <v>7</v>
      </c>
      <c r="AN11" s="9" t="str">
        <f t="shared" si="13"/>
        <v>PASS</v>
      </c>
      <c r="AO11" s="4">
        <v>0</v>
      </c>
      <c r="AP11" s="9" t="str">
        <f t="shared" si="14"/>
        <v>PASS</v>
      </c>
      <c r="AQ11" s="4">
        <v>0</v>
      </c>
      <c r="AR11" s="9" t="str">
        <f t="shared" si="15"/>
        <v>PASS</v>
      </c>
      <c r="AS11" s="4">
        <v>8</v>
      </c>
      <c r="AT11" s="9" t="str">
        <f t="shared" si="16"/>
        <v>FAIL</v>
      </c>
      <c r="AU11" s="4">
        <v>2</v>
      </c>
      <c r="AV11" s="9" t="str">
        <f t="shared" si="17"/>
        <v>PASS</v>
      </c>
      <c r="AW11" s="4">
        <v>2</v>
      </c>
      <c r="AX11" s="9" t="str">
        <f t="shared" si="18"/>
        <v>PASS</v>
      </c>
      <c r="AY11" s="9"/>
      <c r="AZ11" s="9"/>
      <c r="BA11" s="9">
        <f t="shared" si="19"/>
        <v>6</v>
      </c>
      <c r="BB11" s="9" t="str">
        <f t="shared" si="20"/>
        <v>FAIL</v>
      </c>
      <c r="BC11" s="4">
        <v>0</v>
      </c>
      <c r="BD11" s="4">
        <v>0</v>
      </c>
      <c r="BE11" s="4">
        <v>0</v>
      </c>
      <c r="BF11" s="4">
        <v>0</v>
      </c>
      <c r="BG11" s="4">
        <v>0</v>
      </c>
      <c r="BH11" s="4">
        <v>0</v>
      </c>
      <c r="BI11" s="4">
        <v>0</v>
      </c>
      <c r="BJ11" s="4">
        <v>0</v>
      </c>
      <c r="BK11" s="4">
        <v>12</v>
      </c>
      <c r="BL11" s="4">
        <v>15</v>
      </c>
      <c r="BM11" s="4">
        <v>5</v>
      </c>
      <c r="BN11" s="4">
        <v>4</v>
      </c>
      <c r="BO11" s="4" t="s">
        <v>86</v>
      </c>
      <c r="BP11" s="4" t="s">
        <v>86</v>
      </c>
      <c r="BQ11" t="s">
        <v>720</v>
      </c>
    </row>
    <row r="12" spans="1:69" x14ac:dyDescent="0.35">
      <c r="A12" s="4">
        <v>5</v>
      </c>
      <c r="B12" s="4" t="s">
        <v>724</v>
      </c>
      <c r="C12" s="4">
        <v>57</v>
      </c>
      <c r="D12" s="24">
        <v>-3.9024437077846299</v>
      </c>
      <c r="E12" s="24">
        <v>50.487976396358199</v>
      </c>
      <c r="F12" s="4">
        <v>25</v>
      </c>
      <c r="G12" s="4">
        <v>8</v>
      </c>
      <c r="H12" s="4">
        <v>0</v>
      </c>
      <c r="I12" s="4">
        <v>0</v>
      </c>
      <c r="J12" s="4">
        <v>0</v>
      </c>
      <c r="L12" s="4">
        <v>0</v>
      </c>
      <c r="M12" s="4">
        <v>0</v>
      </c>
      <c r="N12" s="4">
        <v>0</v>
      </c>
      <c r="O12" s="4">
        <v>0</v>
      </c>
      <c r="P12" s="4">
        <v>0</v>
      </c>
      <c r="Q12" s="4">
        <v>0</v>
      </c>
      <c r="R12" s="4">
        <v>0</v>
      </c>
      <c r="S12" s="4">
        <f t="shared" si="0"/>
        <v>1</v>
      </c>
      <c r="T12" s="9" t="str">
        <f t="shared" si="1"/>
        <v>PASS</v>
      </c>
      <c r="U12" s="9">
        <f t="shared" si="2"/>
        <v>1</v>
      </c>
      <c r="V12" s="9" t="str">
        <f t="shared" si="3"/>
        <v>FAIL</v>
      </c>
      <c r="W12" s="9">
        <f t="shared" si="4"/>
        <v>8</v>
      </c>
      <c r="X12" s="9" t="str">
        <f t="shared" si="5"/>
        <v>FAIL</v>
      </c>
      <c r="Y12" s="9">
        <f t="shared" si="6"/>
        <v>0</v>
      </c>
      <c r="Z12" s="9" t="str">
        <f t="shared" si="7"/>
        <v>FAIL</v>
      </c>
      <c r="AA12" s="9" t="str">
        <f t="shared" si="8"/>
        <v>FAIL</v>
      </c>
      <c r="AD12" s="4">
        <v>2</v>
      </c>
      <c r="AG12" s="4">
        <f t="shared" si="9"/>
        <v>2</v>
      </c>
      <c r="AH12" s="9" t="str">
        <f t="shared" si="10"/>
        <v>FAIL</v>
      </c>
      <c r="AI12" s="4">
        <v>10</v>
      </c>
      <c r="AJ12" s="9" t="str">
        <f t="shared" si="11"/>
        <v>FAIL</v>
      </c>
      <c r="AK12" s="4">
        <v>8</v>
      </c>
      <c r="AL12" s="9" t="str">
        <f t="shared" si="12"/>
        <v>PASS</v>
      </c>
      <c r="AM12" s="4">
        <v>12</v>
      </c>
      <c r="AN12" s="9" t="str">
        <f t="shared" si="13"/>
        <v>FAIL</v>
      </c>
      <c r="AO12" s="4">
        <v>0</v>
      </c>
      <c r="AP12" s="9" t="str">
        <f t="shared" si="14"/>
        <v>PASS</v>
      </c>
      <c r="AQ12" s="4">
        <v>0</v>
      </c>
      <c r="AR12" s="9" t="str">
        <f t="shared" si="15"/>
        <v>PASS</v>
      </c>
      <c r="AS12" s="4">
        <v>7</v>
      </c>
      <c r="AT12" s="9" t="str">
        <f t="shared" si="16"/>
        <v>FAIL</v>
      </c>
      <c r="AU12" s="4">
        <v>4</v>
      </c>
      <c r="AV12" s="9" t="str">
        <f t="shared" si="17"/>
        <v>PASS</v>
      </c>
      <c r="AW12" s="4">
        <v>4</v>
      </c>
      <c r="AX12" s="9" t="str">
        <f t="shared" si="18"/>
        <v>PASS</v>
      </c>
      <c r="AY12" s="9"/>
      <c r="AZ12" s="9"/>
      <c r="BA12" s="9">
        <f t="shared" si="19"/>
        <v>8</v>
      </c>
      <c r="BB12" s="9" t="str">
        <f t="shared" si="20"/>
        <v>FAIL</v>
      </c>
      <c r="BC12" s="4">
        <v>0</v>
      </c>
      <c r="BD12" s="4">
        <v>0</v>
      </c>
      <c r="BE12" s="4">
        <v>0</v>
      </c>
      <c r="BF12" s="4">
        <v>0</v>
      </c>
      <c r="BG12" s="4">
        <v>0</v>
      </c>
      <c r="BH12" s="4">
        <v>0</v>
      </c>
      <c r="BI12" s="4">
        <v>0</v>
      </c>
      <c r="BJ12" s="4">
        <v>0</v>
      </c>
      <c r="BK12" s="4">
        <v>5</v>
      </c>
      <c r="BL12" s="4">
        <v>7</v>
      </c>
      <c r="BM12" s="4">
        <v>8</v>
      </c>
      <c r="BN12" s="4">
        <v>12</v>
      </c>
      <c r="BO12" s="4" t="s">
        <v>86</v>
      </c>
      <c r="BP12" s="4" t="s">
        <v>86</v>
      </c>
      <c r="BQ12" t="s">
        <v>723</v>
      </c>
    </row>
    <row r="13" spans="1:69" x14ac:dyDescent="0.35">
      <c r="A13" s="4">
        <v>17</v>
      </c>
      <c r="B13" s="4" t="s">
        <v>726</v>
      </c>
      <c r="C13" s="4">
        <v>62</v>
      </c>
      <c r="D13" s="24">
        <v>-3.9303214404070701</v>
      </c>
      <c r="E13" s="24">
        <v>50.463003381947601</v>
      </c>
      <c r="F13" s="4">
        <v>27</v>
      </c>
      <c r="G13" s="4">
        <v>85</v>
      </c>
      <c r="H13" s="4">
        <v>0</v>
      </c>
      <c r="I13" s="4">
        <v>0</v>
      </c>
      <c r="J13" s="4">
        <v>0</v>
      </c>
      <c r="L13" s="4">
        <v>3</v>
      </c>
      <c r="M13" s="4">
        <v>0</v>
      </c>
      <c r="N13" s="4">
        <v>0</v>
      </c>
      <c r="O13" s="4">
        <v>0</v>
      </c>
      <c r="P13" s="4">
        <v>0</v>
      </c>
      <c r="Q13" s="4">
        <v>0</v>
      </c>
      <c r="R13" s="4">
        <v>0</v>
      </c>
      <c r="S13" s="4">
        <f t="shared" si="0"/>
        <v>1</v>
      </c>
      <c r="T13" s="9" t="str">
        <f t="shared" si="1"/>
        <v>PASS</v>
      </c>
      <c r="U13" s="9">
        <f t="shared" si="2"/>
        <v>2</v>
      </c>
      <c r="V13" s="9" t="str">
        <f t="shared" si="3"/>
        <v>PASS</v>
      </c>
      <c r="W13" s="9">
        <f t="shared" si="4"/>
        <v>85</v>
      </c>
      <c r="X13" s="9" t="str">
        <f t="shared" si="5"/>
        <v>PASS</v>
      </c>
      <c r="Y13" s="9">
        <f t="shared" si="6"/>
        <v>3</v>
      </c>
      <c r="Z13" s="9" t="str">
        <f t="shared" si="7"/>
        <v>FAIL</v>
      </c>
      <c r="AA13" s="9" t="str">
        <f t="shared" si="8"/>
        <v>FAIL</v>
      </c>
      <c r="AD13" s="4">
        <v>0</v>
      </c>
      <c r="AG13" s="4">
        <f t="shared" si="9"/>
        <v>0</v>
      </c>
      <c r="AH13" s="9" t="str">
        <f t="shared" si="10"/>
        <v>PASS</v>
      </c>
      <c r="AI13" s="4">
        <v>0</v>
      </c>
      <c r="AJ13" s="9" t="str">
        <f t="shared" si="11"/>
        <v>PASS</v>
      </c>
      <c r="AK13" s="4">
        <v>0</v>
      </c>
      <c r="AL13" s="9" t="str">
        <f t="shared" si="12"/>
        <v>PASS</v>
      </c>
      <c r="AM13" s="4">
        <v>0</v>
      </c>
      <c r="AN13" s="9" t="str">
        <f t="shared" si="13"/>
        <v>PASS</v>
      </c>
      <c r="AO13" s="4">
        <v>0</v>
      </c>
      <c r="AP13" s="9" t="str">
        <f t="shared" si="14"/>
        <v>PASS</v>
      </c>
      <c r="AQ13" s="4">
        <v>0</v>
      </c>
      <c r="AR13" s="9" t="str">
        <f t="shared" si="15"/>
        <v>PASS</v>
      </c>
      <c r="AS13" s="4">
        <v>25</v>
      </c>
      <c r="AT13" s="9" t="str">
        <f t="shared" si="16"/>
        <v>FAIL</v>
      </c>
      <c r="AU13" s="4">
        <v>3</v>
      </c>
      <c r="AV13" s="9" t="str">
        <f t="shared" si="17"/>
        <v>PASS</v>
      </c>
      <c r="AW13" s="4">
        <v>1</v>
      </c>
      <c r="AX13" s="9" t="str">
        <f t="shared" si="18"/>
        <v>PASS</v>
      </c>
      <c r="AY13" s="9"/>
      <c r="AZ13" s="9"/>
      <c r="BA13" s="9">
        <f t="shared" si="19"/>
        <v>3</v>
      </c>
      <c r="BB13" s="9" t="str">
        <f t="shared" si="20"/>
        <v>FAIL</v>
      </c>
      <c r="BC13" s="4">
        <v>0</v>
      </c>
      <c r="BD13" s="4">
        <v>0</v>
      </c>
      <c r="BE13" s="4">
        <v>0</v>
      </c>
      <c r="BF13" s="4">
        <v>0</v>
      </c>
      <c r="BG13" s="4">
        <v>0</v>
      </c>
      <c r="BH13" s="4">
        <v>0</v>
      </c>
      <c r="BI13" s="4">
        <v>0</v>
      </c>
      <c r="BJ13" s="4">
        <v>0</v>
      </c>
      <c r="BK13" s="4">
        <v>4</v>
      </c>
      <c r="BL13" s="4">
        <v>4</v>
      </c>
      <c r="BM13" s="4">
        <v>9</v>
      </c>
      <c r="BN13" s="4">
        <v>8</v>
      </c>
      <c r="BO13" s="4" t="s">
        <v>86</v>
      </c>
      <c r="BP13" s="4" t="s">
        <v>82</v>
      </c>
      <c r="BQ13"/>
    </row>
    <row r="14" spans="1:69" x14ac:dyDescent="0.35">
      <c r="A14" s="4">
        <v>4</v>
      </c>
      <c r="B14" s="4" t="s">
        <v>555</v>
      </c>
      <c r="C14" s="4">
        <v>58</v>
      </c>
      <c r="D14" s="24">
        <v>-3.9120024291946698</v>
      </c>
      <c r="E14" s="24">
        <v>50.496362971045698</v>
      </c>
      <c r="F14" s="4">
        <v>125</v>
      </c>
      <c r="G14" s="4">
        <v>3</v>
      </c>
      <c r="H14" s="4">
        <v>0</v>
      </c>
      <c r="I14" s="4">
        <v>0</v>
      </c>
      <c r="J14" s="4">
        <v>6</v>
      </c>
      <c r="L14" s="4">
        <v>0</v>
      </c>
      <c r="M14" s="4">
        <v>0</v>
      </c>
      <c r="N14" s="4">
        <v>0</v>
      </c>
      <c r="O14" s="4">
        <v>2</v>
      </c>
      <c r="P14" s="4">
        <v>0</v>
      </c>
      <c r="Q14" s="4">
        <v>0</v>
      </c>
      <c r="R14" s="4">
        <v>0</v>
      </c>
      <c r="S14" s="4">
        <f t="shared" si="0"/>
        <v>2</v>
      </c>
      <c r="T14" s="9" t="str">
        <f t="shared" si="1"/>
        <v>PASS</v>
      </c>
      <c r="U14" s="9">
        <f t="shared" si="2"/>
        <v>3</v>
      </c>
      <c r="V14" s="9" t="str">
        <f t="shared" si="3"/>
        <v>PASS</v>
      </c>
      <c r="W14" s="9">
        <f t="shared" si="4"/>
        <v>9</v>
      </c>
      <c r="X14" s="9" t="str">
        <f t="shared" si="5"/>
        <v>FAIL</v>
      </c>
      <c r="Y14" s="9">
        <f t="shared" si="6"/>
        <v>2</v>
      </c>
      <c r="Z14" s="9" t="str">
        <f t="shared" si="7"/>
        <v>FAIL</v>
      </c>
      <c r="AA14" s="9" t="str">
        <f t="shared" si="8"/>
        <v>FAIL</v>
      </c>
      <c r="AD14" s="4">
        <v>0</v>
      </c>
      <c r="AG14" s="4">
        <f t="shared" si="9"/>
        <v>0</v>
      </c>
      <c r="AH14" s="9" t="str">
        <f t="shared" si="10"/>
        <v>PASS</v>
      </c>
      <c r="AI14" s="4">
        <v>8</v>
      </c>
      <c r="AJ14" s="9" t="str">
        <f t="shared" si="11"/>
        <v>FAIL</v>
      </c>
      <c r="AK14" s="4">
        <v>8</v>
      </c>
      <c r="AL14" s="9" t="str">
        <f t="shared" si="12"/>
        <v>PASS</v>
      </c>
      <c r="AM14" s="4">
        <v>8</v>
      </c>
      <c r="AN14" s="9" t="str">
        <f t="shared" si="13"/>
        <v>PASS</v>
      </c>
      <c r="AO14" s="4">
        <v>0</v>
      </c>
      <c r="AP14" s="9" t="str">
        <f t="shared" si="14"/>
        <v>PASS</v>
      </c>
      <c r="AQ14" s="4">
        <v>0</v>
      </c>
      <c r="AR14" s="9" t="str">
        <f t="shared" si="15"/>
        <v>PASS</v>
      </c>
      <c r="AS14" s="4">
        <v>5</v>
      </c>
      <c r="AT14" s="9" t="str">
        <f t="shared" si="16"/>
        <v>FAIL</v>
      </c>
      <c r="AU14" s="4">
        <v>0</v>
      </c>
      <c r="AV14" s="9" t="str">
        <f t="shared" si="17"/>
        <v>PASS</v>
      </c>
      <c r="AW14" s="4">
        <v>0</v>
      </c>
      <c r="AX14" s="9" t="str">
        <f t="shared" si="18"/>
        <v>PASS</v>
      </c>
      <c r="AY14" s="9"/>
      <c r="AZ14" s="9"/>
      <c r="BA14" s="9">
        <f t="shared" si="19"/>
        <v>5</v>
      </c>
      <c r="BB14" s="9" t="str">
        <f t="shared" si="20"/>
        <v>FAIL</v>
      </c>
      <c r="BC14" s="4">
        <v>0</v>
      </c>
      <c r="BD14" s="4">
        <v>0</v>
      </c>
      <c r="BE14" s="4">
        <v>0</v>
      </c>
      <c r="BF14" s="4">
        <v>0</v>
      </c>
      <c r="BG14" s="4">
        <v>0</v>
      </c>
      <c r="BH14" s="4">
        <v>0</v>
      </c>
      <c r="BI14" s="4">
        <v>0</v>
      </c>
      <c r="BJ14" s="4">
        <v>0</v>
      </c>
      <c r="BK14" s="4">
        <v>5</v>
      </c>
      <c r="BL14" s="4">
        <v>7</v>
      </c>
      <c r="BM14" s="4">
        <v>5</v>
      </c>
      <c r="BN14" s="4">
        <v>7</v>
      </c>
      <c r="BO14" s="4" t="s">
        <v>86</v>
      </c>
      <c r="BP14" s="4" t="s">
        <v>86</v>
      </c>
      <c r="BQ14" t="s">
        <v>728</v>
      </c>
    </row>
    <row r="15" spans="1:69" x14ac:dyDescent="0.35">
      <c r="A15" s="4">
        <v>14</v>
      </c>
      <c r="B15" s="4" t="s">
        <v>731</v>
      </c>
      <c r="C15" s="4">
        <v>59</v>
      </c>
      <c r="D15" s="24">
        <v>-3.9001362592132298</v>
      </c>
      <c r="E15" s="24">
        <v>50.517996469476898</v>
      </c>
      <c r="F15" s="4">
        <v>90</v>
      </c>
      <c r="G15" s="4">
        <v>2</v>
      </c>
      <c r="H15" s="4">
        <v>12</v>
      </c>
      <c r="I15" s="4">
        <v>0</v>
      </c>
      <c r="J15" s="4">
        <v>50</v>
      </c>
      <c r="L15" s="4">
        <v>2</v>
      </c>
      <c r="M15" s="4">
        <v>0</v>
      </c>
      <c r="N15" s="4">
        <v>0</v>
      </c>
      <c r="O15" s="4">
        <v>0</v>
      </c>
      <c r="P15" s="4">
        <v>0</v>
      </c>
      <c r="Q15" s="4">
        <v>0</v>
      </c>
      <c r="R15" s="4">
        <v>0</v>
      </c>
      <c r="S15" s="4">
        <f t="shared" si="0"/>
        <v>3</v>
      </c>
      <c r="T15" s="9" t="str">
        <f t="shared" si="1"/>
        <v>PASS</v>
      </c>
      <c r="U15" s="9">
        <f t="shared" si="2"/>
        <v>4</v>
      </c>
      <c r="V15" s="9" t="str">
        <f t="shared" si="3"/>
        <v>PASS</v>
      </c>
      <c r="W15" s="9">
        <f t="shared" si="4"/>
        <v>64</v>
      </c>
      <c r="X15" s="9" t="str">
        <f t="shared" si="5"/>
        <v>PASS</v>
      </c>
      <c r="Y15" s="9">
        <f t="shared" si="6"/>
        <v>2</v>
      </c>
      <c r="Z15" s="9" t="str">
        <f t="shared" si="7"/>
        <v>FAIL</v>
      </c>
      <c r="AA15" s="9" t="str">
        <f t="shared" si="8"/>
        <v>FAIL</v>
      </c>
      <c r="AD15" s="4">
        <v>0</v>
      </c>
      <c r="AG15" s="4">
        <f t="shared" si="9"/>
        <v>0</v>
      </c>
      <c r="AH15" s="9" t="str">
        <f t="shared" si="10"/>
        <v>PASS</v>
      </c>
      <c r="AI15" s="4">
        <v>4</v>
      </c>
      <c r="AJ15" s="9" t="str">
        <f t="shared" si="11"/>
        <v>FAIL</v>
      </c>
      <c r="AK15" s="4">
        <v>4</v>
      </c>
      <c r="AL15" s="9" t="str">
        <f t="shared" si="12"/>
        <v>PASS</v>
      </c>
      <c r="AM15" s="4">
        <v>30</v>
      </c>
      <c r="AN15" s="9" t="str">
        <f t="shared" si="13"/>
        <v>FAIL</v>
      </c>
      <c r="AO15" s="4">
        <v>0</v>
      </c>
      <c r="AP15" s="9" t="str">
        <f t="shared" si="14"/>
        <v>PASS</v>
      </c>
      <c r="AQ15" s="4">
        <v>0</v>
      </c>
      <c r="AR15" s="9" t="str">
        <f t="shared" si="15"/>
        <v>PASS</v>
      </c>
      <c r="AS15" s="4">
        <v>5</v>
      </c>
      <c r="AT15" s="9" t="str">
        <f t="shared" si="16"/>
        <v>FAIL</v>
      </c>
      <c r="AU15" s="4">
        <v>5</v>
      </c>
      <c r="AV15" s="9" t="str">
        <f t="shared" si="17"/>
        <v>PASS</v>
      </c>
      <c r="AW15" s="4">
        <v>3</v>
      </c>
      <c r="AX15" s="9" t="str">
        <f t="shared" si="18"/>
        <v>PASS</v>
      </c>
      <c r="AY15" s="9"/>
      <c r="AZ15" s="9"/>
      <c r="BA15" s="9">
        <f t="shared" si="19"/>
        <v>5</v>
      </c>
      <c r="BB15" s="9" t="str">
        <f t="shared" si="20"/>
        <v>FAIL</v>
      </c>
      <c r="BC15" s="4">
        <v>0</v>
      </c>
      <c r="BD15" s="4">
        <v>0</v>
      </c>
      <c r="BE15" s="4">
        <v>0</v>
      </c>
      <c r="BF15" s="4">
        <v>0</v>
      </c>
      <c r="BG15" s="4">
        <v>0</v>
      </c>
      <c r="BH15" s="4">
        <v>0</v>
      </c>
      <c r="BI15" s="4">
        <v>0</v>
      </c>
      <c r="BJ15" s="4">
        <v>0</v>
      </c>
      <c r="BK15" s="4">
        <v>2</v>
      </c>
      <c r="BL15" s="4">
        <v>2</v>
      </c>
      <c r="BM15" s="4">
        <v>2</v>
      </c>
      <c r="BN15" s="4">
        <v>1</v>
      </c>
      <c r="BO15" s="4" t="s">
        <v>86</v>
      </c>
      <c r="BP15" s="4" t="s">
        <v>86</v>
      </c>
      <c r="BQ15" t="s">
        <v>730</v>
      </c>
    </row>
    <row r="16" spans="1:69" x14ac:dyDescent="0.35">
      <c r="A16" s="4">
        <v>18</v>
      </c>
      <c r="B16" s="4" t="s">
        <v>734</v>
      </c>
      <c r="C16" s="4">
        <v>62</v>
      </c>
      <c r="D16" s="24">
        <v>-3.93145012235758</v>
      </c>
      <c r="E16" s="24">
        <v>50.438811843226901</v>
      </c>
      <c r="F16" s="4">
        <v>26</v>
      </c>
      <c r="G16" s="4">
        <v>80</v>
      </c>
      <c r="H16" s="4">
        <v>0</v>
      </c>
      <c r="I16" s="4">
        <v>0</v>
      </c>
      <c r="J16" s="4">
        <v>8</v>
      </c>
      <c r="L16" s="4">
        <v>0</v>
      </c>
      <c r="M16" s="4">
        <v>0</v>
      </c>
      <c r="N16" s="4">
        <v>0</v>
      </c>
      <c r="O16" s="4">
        <v>0</v>
      </c>
      <c r="P16" s="4">
        <v>0</v>
      </c>
      <c r="Q16" s="4">
        <v>0</v>
      </c>
      <c r="R16" s="4">
        <v>0</v>
      </c>
      <c r="S16" s="4">
        <f t="shared" si="0"/>
        <v>2</v>
      </c>
      <c r="T16" s="9" t="str">
        <f t="shared" si="1"/>
        <v>PASS</v>
      </c>
      <c r="U16" s="9">
        <f t="shared" si="2"/>
        <v>2</v>
      </c>
      <c r="V16" s="9" t="str">
        <f t="shared" si="3"/>
        <v>PASS</v>
      </c>
      <c r="W16" s="9">
        <f t="shared" si="4"/>
        <v>88</v>
      </c>
      <c r="X16" s="9" t="str">
        <f t="shared" si="5"/>
        <v>PASS</v>
      </c>
      <c r="Y16" s="9">
        <f t="shared" si="6"/>
        <v>0</v>
      </c>
      <c r="Z16" s="9" t="str">
        <f t="shared" si="7"/>
        <v>FAIL</v>
      </c>
      <c r="AA16" s="9" t="str">
        <f t="shared" si="8"/>
        <v>FAIL</v>
      </c>
      <c r="AD16" s="4">
        <v>0</v>
      </c>
      <c r="AG16" s="4">
        <f t="shared" si="9"/>
        <v>0</v>
      </c>
      <c r="AH16" s="9" t="str">
        <f t="shared" si="10"/>
        <v>PASS</v>
      </c>
      <c r="AI16" s="4">
        <v>0</v>
      </c>
      <c r="AJ16" s="9" t="str">
        <f t="shared" si="11"/>
        <v>PASS</v>
      </c>
      <c r="AK16" s="4">
        <v>0</v>
      </c>
      <c r="AL16" s="9" t="str">
        <f t="shared" si="12"/>
        <v>PASS</v>
      </c>
      <c r="AM16" s="4">
        <v>3</v>
      </c>
      <c r="AN16" s="9" t="str">
        <f t="shared" si="13"/>
        <v>PASS</v>
      </c>
      <c r="AO16" s="4">
        <v>0</v>
      </c>
      <c r="AP16" s="9" t="str">
        <f t="shared" si="14"/>
        <v>PASS</v>
      </c>
      <c r="AQ16" s="4">
        <v>0</v>
      </c>
      <c r="AR16" s="9" t="str">
        <f t="shared" si="15"/>
        <v>PASS</v>
      </c>
      <c r="AS16" s="4">
        <v>30</v>
      </c>
      <c r="AT16" s="9" t="str">
        <f t="shared" si="16"/>
        <v>FAIL</v>
      </c>
      <c r="AU16" s="4">
        <v>1</v>
      </c>
      <c r="AV16" s="9" t="str">
        <f t="shared" si="17"/>
        <v>PASS</v>
      </c>
      <c r="AW16" s="4">
        <v>1</v>
      </c>
      <c r="AX16" s="9" t="str">
        <f t="shared" si="18"/>
        <v>PASS</v>
      </c>
      <c r="AY16" s="9"/>
      <c r="AZ16" s="9"/>
      <c r="BA16" s="9">
        <f t="shared" si="19"/>
        <v>3</v>
      </c>
      <c r="BB16" s="9" t="str">
        <f t="shared" si="20"/>
        <v>FAIL</v>
      </c>
      <c r="BC16" s="4">
        <v>0</v>
      </c>
      <c r="BD16" s="4">
        <v>0</v>
      </c>
      <c r="BE16" s="4">
        <v>0</v>
      </c>
      <c r="BF16" s="4">
        <v>0</v>
      </c>
      <c r="BG16" s="4">
        <v>0</v>
      </c>
      <c r="BH16" s="4">
        <v>0</v>
      </c>
      <c r="BI16" s="4">
        <v>0</v>
      </c>
      <c r="BJ16" s="4">
        <v>0</v>
      </c>
      <c r="BK16" s="4">
        <v>4</v>
      </c>
      <c r="BL16" s="4">
        <v>5</v>
      </c>
      <c r="BM16" s="4">
        <v>9</v>
      </c>
      <c r="BN16" s="4">
        <v>6</v>
      </c>
      <c r="BO16" s="4" t="s">
        <v>86</v>
      </c>
      <c r="BP16" s="4" t="s">
        <v>86</v>
      </c>
      <c r="BQ16" t="s">
        <v>733</v>
      </c>
    </row>
    <row r="17" spans="1:69" x14ac:dyDescent="0.35">
      <c r="A17" s="4">
        <v>16</v>
      </c>
      <c r="B17" s="4" t="s">
        <v>736</v>
      </c>
      <c r="C17" s="4">
        <v>62</v>
      </c>
      <c r="D17" s="24">
        <v>-3.9303845326827398</v>
      </c>
      <c r="E17" s="24">
        <v>50.458550266166696</v>
      </c>
      <c r="F17" s="4">
        <v>125</v>
      </c>
      <c r="G17" s="4">
        <v>40</v>
      </c>
      <c r="H17" s="4">
        <v>0</v>
      </c>
      <c r="I17" s="4">
        <v>0</v>
      </c>
      <c r="J17" s="4">
        <v>30</v>
      </c>
      <c r="L17" s="4">
        <v>60</v>
      </c>
      <c r="M17" s="4">
        <v>0</v>
      </c>
      <c r="N17" s="4">
        <v>0</v>
      </c>
      <c r="O17" s="4">
        <v>0</v>
      </c>
      <c r="P17" s="4">
        <v>0</v>
      </c>
      <c r="Q17" s="4">
        <v>0</v>
      </c>
      <c r="R17" s="4">
        <v>0</v>
      </c>
      <c r="S17" s="4">
        <f t="shared" si="0"/>
        <v>2</v>
      </c>
      <c r="T17" s="9" t="str">
        <f t="shared" si="1"/>
        <v>PASS</v>
      </c>
      <c r="U17" s="9">
        <f t="shared" si="2"/>
        <v>3</v>
      </c>
      <c r="V17" s="9" t="str">
        <f t="shared" si="3"/>
        <v>PASS</v>
      </c>
      <c r="W17" s="9">
        <f t="shared" si="4"/>
        <v>70</v>
      </c>
      <c r="X17" s="9" t="str">
        <f t="shared" si="5"/>
        <v>PASS</v>
      </c>
      <c r="Y17" s="9">
        <f t="shared" si="6"/>
        <v>60</v>
      </c>
      <c r="Z17" s="9" t="str">
        <f t="shared" si="7"/>
        <v>PASS</v>
      </c>
      <c r="AA17" s="9" t="str">
        <f t="shared" si="8"/>
        <v>PASS</v>
      </c>
      <c r="AD17" s="4">
        <v>0</v>
      </c>
      <c r="AG17" s="4">
        <f t="shared" si="9"/>
        <v>0</v>
      </c>
      <c r="AH17" s="9" t="str">
        <f t="shared" si="10"/>
        <v>PASS</v>
      </c>
      <c r="AI17" s="4">
        <v>0</v>
      </c>
      <c r="AJ17" s="9" t="str">
        <f t="shared" si="11"/>
        <v>PASS</v>
      </c>
      <c r="AK17" s="4">
        <v>0</v>
      </c>
      <c r="AL17" s="9" t="str">
        <f t="shared" si="12"/>
        <v>PASS</v>
      </c>
      <c r="AM17" s="4">
        <v>0</v>
      </c>
      <c r="AN17" s="9" t="str">
        <f t="shared" si="13"/>
        <v>PASS</v>
      </c>
      <c r="AO17" s="4">
        <v>0</v>
      </c>
      <c r="AP17" s="9" t="str">
        <f t="shared" si="14"/>
        <v>PASS</v>
      </c>
      <c r="AQ17" s="4">
        <v>0</v>
      </c>
      <c r="AR17" s="9" t="str">
        <f t="shared" si="15"/>
        <v>PASS</v>
      </c>
      <c r="AS17" s="4">
        <v>20</v>
      </c>
      <c r="AT17" s="9" t="str">
        <f t="shared" si="16"/>
        <v>FAIL</v>
      </c>
      <c r="AU17" s="4">
        <v>0</v>
      </c>
      <c r="AV17" s="9" t="str">
        <f t="shared" si="17"/>
        <v>PASS</v>
      </c>
      <c r="AW17" s="4">
        <v>1</v>
      </c>
      <c r="AX17" s="9" t="str">
        <f t="shared" si="18"/>
        <v>PASS</v>
      </c>
      <c r="AY17" s="9"/>
      <c r="AZ17" s="9"/>
      <c r="BA17" s="9">
        <f t="shared" si="19"/>
        <v>1</v>
      </c>
      <c r="BB17" s="9" t="str">
        <f t="shared" si="20"/>
        <v>FAIL</v>
      </c>
      <c r="BC17" s="4">
        <v>0</v>
      </c>
      <c r="BD17" s="4">
        <v>0</v>
      </c>
      <c r="BE17" s="4">
        <v>0</v>
      </c>
      <c r="BF17" s="4">
        <v>0</v>
      </c>
      <c r="BG17" s="4">
        <v>0</v>
      </c>
      <c r="BH17" s="4">
        <v>0</v>
      </c>
      <c r="BI17" s="4">
        <v>0</v>
      </c>
      <c r="BJ17" s="4">
        <v>0</v>
      </c>
      <c r="BK17" s="4">
        <v>10</v>
      </c>
      <c r="BL17" s="4">
        <v>5</v>
      </c>
      <c r="BM17" s="4">
        <v>6</v>
      </c>
      <c r="BN17" s="4">
        <v>6</v>
      </c>
      <c r="BO17" s="4" t="s">
        <v>86</v>
      </c>
      <c r="BP17" s="4" t="s">
        <v>86</v>
      </c>
      <c r="BQ17"/>
    </row>
    <row r="18" spans="1:69" x14ac:dyDescent="0.35">
      <c r="A18" s="4">
        <v>13</v>
      </c>
      <c r="B18" s="4" t="s">
        <v>739</v>
      </c>
      <c r="C18" s="4">
        <v>58</v>
      </c>
      <c r="D18" s="24">
        <v>-3.9093723767401398</v>
      </c>
      <c r="E18" s="24">
        <v>50.506739269321201</v>
      </c>
      <c r="F18" s="4">
        <v>100</v>
      </c>
      <c r="G18" s="4">
        <v>30</v>
      </c>
      <c r="H18" s="4">
        <v>0</v>
      </c>
      <c r="I18" s="4">
        <v>0</v>
      </c>
      <c r="J18" s="4">
        <v>100</v>
      </c>
      <c r="L18" s="4">
        <v>35</v>
      </c>
      <c r="M18" s="4">
        <v>0</v>
      </c>
      <c r="N18" s="4">
        <v>0</v>
      </c>
      <c r="O18" s="4">
        <v>0</v>
      </c>
      <c r="P18" s="4">
        <v>0</v>
      </c>
      <c r="Q18" s="4">
        <v>0</v>
      </c>
      <c r="R18" s="4">
        <v>0</v>
      </c>
      <c r="S18" s="4">
        <f t="shared" si="0"/>
        <v>2</v>
      </c>
      <c r="T18" s="9" t="str">
        <f t="shared" si="1"/>
        <v>PASS</v>
      </c>
      <c r="U18" s="9">
        <f t="shared" si="2"/>
        <v>3</v>
      </c>
      <c r="V18" s="9" t="str">
        <f t="shared" si="3"/>
        <v>PASS</v>
      </c>
      <c r="W18" s="11">
        <f t="shared" si="4"/>
        <v>130</v>
      </c>
      <c r="X18" s="9" t="str">
        <f t="shared" si="5"/>
        <v>PASS</v>
      </c>
      <c r="Y18" s="9">
        <f t="shared" si="6"/>
        <v>35</v>
      </c>
      <c r="Z18" s="9" t="str">
        <f t="shared" si="7"/>
        <v>PASS</v>
      </c>
      <c r="AA18" s="9" t="str">
        <f t="shared" si="8"/>
        <v>PASS</v>
      </c>
      <c r="AD18" s="4">
        <v>0</v>
      </c>
      <c r="AG18" s="4">
        <f t="shared" si="9"/>
        <v>0</v>
      </c>
      <c r="AH18" s="9" t="str">
        <f t="shared" si="10"/>
        <v>PASS</v>
      </c>
      <c r="AI18" s="4">
        <v>2</v>
      </c>
      <c r="AJ18" s="9" t="str">
        <f t="shared" si="11"/>
        <v>FAIL</v>
      </c>
      <c r="AK18" s="4">
        <v>2</v>
      </c>
      <c r="AL18" s="9" t="str">
        <f t="shared" si="12"/>
        <v>PASS</v>
      </c>
      <c r="AM18" s="4">
        <v>45</v>
      </c>
      <c r="AN18" s="9" t="str">
        <f t="shared" si="13"/>
        <v>FAIL</v>
      </c>
      <c r="AO18" s="4">
        <v>0</v>
      </c>
      <c r="AP18" s="9" t="str">
        <f t="shared" si="14"/>
        <v>PASS</v>
      </c>
      <c r="AQ18" s="4">
        <v>0</v>
      </c>
      <c r="AR18" s="9" t="str">
        <f t="shared" si="15"/>
        <v>PASS</v>
      </c>
      <c r="AS18" s="4">
        <v>0</v>
      </c>
      <c r="AT18" s="9" t="str">
        <f t="shared" si="16"/>
        <v>FAIL</v>
      </c>
      <c r="AU18" s="4">
        <v>0</v>
      </c>
      <c r="AV18" s="9" t="str">
        <f t="shared" si="17"/>
        <v>PASS</v>
      </c>
      <c r="AW18" s="4">
        <v>0</v>
      </c>
      <c r="AX18" s="9" t="str">
        <f t="shared" si="18"/>
        <v>PASS</v>
      </c>
      <c r="AY18" s="9"/>
      <c r="AZ18" s="9"/>
      <c r="BA18" s="9">
        <f t="shared" si="19"/>
        <v>3</v>
      </c>
      <c r="BB18" s="9" t="str">
        <f t="shared" si="20"/>
        <v>FAIL</v>
      </c>
      <c r="BC18" s="4">
        <v>0</v>
      </c>
      <c r="BD18" s="4">
        <v>0</v>
      </c>
      <c r="BE18" s="4">
        <v>0</v>
      </c>
      <c r="BF18" s="4">
        <v>0</v>
      </c>
      <c r="BG18" s="4">
        <v>0</v>
      </c>
      <c r="BH18" s="4">
        <v>0</v>
      </c>
      <c r="BI18" s="4">
        <v>0</v>
      </c>
      <c r="BJ18" s="4">
        <v>0</v>
      </c>
      <c r="BK18" s="4">
        <v>4</v>
      </c>
      <c r="BL18" s="4">
        <v>6</v>
      </c>
      <c r="BM18" s="4">
        <v>5</v>
      </c>
      <c r="BN18" s="4">
        <v>4</v>
      </c>
      <c r="BO18" s="4" t="s">
        <v>86</v>
      </c>
      <c r="BP18" s="4" t="s">
        <v>86</v>
      </c>
      <c r="BQ18" t="s">
        <v>738</v>
      </c>
    </row>
    <row r="19" spans="1:69" x14ac:dyDescent="0.35">
      <c r="A19" s="4">
        <v>15</v>
      </c>
      <c r="B19" s="4" t="s">
        <v>742</v>
      </c>
      <c r="C19" s="4">
        <v>60</v>
      </c>
      <c r="D19" s="24">
        <v>-3.9659418890072402</v>
      </c>
      <c r="E19" s="24">
        <v>50.499212922251502</v>
      </c>
      <c r="F19" s="4">
        <v>3</v>
      </c>
      <c r="G19" s="4">
        <v>5</v>
      </c>
      <c r="H19" s="4">
        <v>0</v>
      </c>
      <c r="I19" s="4">
        <v>0</v>
      </c>
      <c r="J19" s="4">
        <v>10</v>
      </c>
      <c r="L19" s="4">
        <v>0</v>
      </c>
      <c r="M19" s="4">
        <v>0</v>
      </c>
      <c r="N19" s="4">
        <v>0</v>
      </c>
      <c r="O19" s="4">
        <v>0</v>
      </c>
      <c r="P19" s="4">
        <v>0</v>
      </c>
      <c r="Q19" s="4">
        <v>0</v>
      </c>
      <c r="R19" s="4">
        <v>0</v>
      </c>
      <c r="S19" s="4">
        <f t="shared" si="0"/>
        <v>2</v>
      </c>
      <c r="T19" s="9" t="str">
        <f t="shared" si="1"/>
        <v>PASS</v>
      </c>
      <c r="U19" s="9">
        <f t="shared" si="2"/>
        <v>2</v>
      </c>
      <c r="V19" s="9" t="str">
        <f t="shared" si="3"/>
        <v>PASS</v>
      </c>
      <c r="W19" s="9">
        <f t="shared" si="4"/>
        <v>15</v>
      </c>
      <c r="X19" s="9" t="str">
        <f t="shared" si="5"/>
        <v>FAIL</v>
      </c>
      <c r="Y19" s="9">
        <f t="shared" si="6"/>
        <v>0</v>
      </c>
      <c r="Z19" s="9" t="str">
        <f t="shared" si="7"/>
        <v>FAIL</v>
      </c>
      <c r="AA19" s="9" t="str">
        <f t="shared" si="8"/>
        <v>FAIL</v>
      </c>
      <c r="AD19" s="4">
        <v>0</v>
      </c>
      <c r="AG19" s="4">
        <f t="shared" si="9"/>
        <v>0</v>
      </c>
      <c r="AH19" s="9" t="str">
        <f t="shared" si="10"/>
        <v>PASS</v>
      </c>
      <c r="AI19" s="4">
        <v>17</v>
      </c>
      <c r="AJ19" s="9" t="str">
        <f t="shared" si="11"/>
        <v>FAIL</v>
      </c>
      <c r="AK19" s="4">
        <v>17</v>
      </c>
      <c r="AL19" s="9" t="str">
        <f t="shared" si="12"/>
        <v>FAIL</v>
      </c>
      <c r="AM19" s="4">
        <v>20</v>
      </c>
      <c r="AN19" s="9" t="str">
        <f t="shared" si="13"/>
        <v>FAIL</v>
      </c>
      <c r="AO19" s="4">
        <v>0</v>
      </c>
      <c r="AP19" s="9" t="str">
        <f t="shared" si="14"/>
        <v>PASS</v>
      </c>
      <c r="AQ19" s="4">
        <v>0</v>
      </c>
      <c r="AR19" s="9" t="str">
        <f t="shared" si="15"/>
        <v>PASS</v>
      </c>
      <c r="AS19" s="4">
        <v>15</v>
      </c>
      <c r="AT19" s="9" t="str">
        <f t="shared" si="16"/>
        <v>FAIL</v>
      </c>
      <c r="AU19" s="4">
        <v>0</v>
      </c>
      <c r="AV19" s="9" t="str">
        <f t="shared" si="17"/>
        <v>PASS</v>
      </c>
      <c r="AW19" s="4">
        <v>2</v>
      </c>
      <c r="AX19" s="9" t="str">
        <f t="shared" si="18"/>
        <v>PASS</v>
      </c>
      <c r="AY19" s="9"/>
      <c r="AZ19" s="9"/>
      <c r="BA19" s="9">
        <f t="shared" si="19"/>
        <v>7</v>
      </c>
      <c r="BB19" s="9" t="str">
        <f t="shared" si="20"/>
        <v>FAIL</v>
      </c>
      <c r="BC19" s="4">
        <v>0</v>
      </c>
      <c r="BD19" s="4">
        <v>0</v>
      </c>
      <c r="BE19" s="4">
        <v>0</v>
      </c>
      <c r="BF19" s="4">
        <v>0</v>
      </c>
      <c r="BG19" s="4">
        <v>0</v>
      </c>
      <c r="BH19" s="4">
        <v>0</v>
      </c>
      <c r="BI19" s="4">
        <v>0</v>
      </c>
      <c r="BJ19" s="4">
        <v>0</v>
      </c>
      <c r="BK19" s="4">
        <v>2</v>
      </c>
      <c r="BL19" s="4">
        <v>2</v>
      </c>
      <c r="BM19" s="4">
        <v>8</v>
      </c>
      <c r="BN19" s="4">
        <v>12</v>
      </c>
      <c r="BO19" s="4" t="s">
        <v>86</v>
      </c>
      <c r="BP19" s="4" t="s">
        <v>86</v>
      </c>
      <c r="BQ19" t="s">
        <v>741</v>
      </c>
    </row>
    <row r="20" spans="1:69" x14ac:dyDescent="0.35">
      <c r="A20" s="4">
        <v>3</v>
      </c>
      <c r="B20" s="4" t="s">
        <v>745</v>
      </c>
      <c r="C20" s="4">
        <v>57</v>
      </c>
      <c r="D20" s="24">
        <v>-3.9338618437738999</v>
      </c>
      <c r="E20" s="24">
        <v>50.490667573492601</v>
      </c>
      <c r="F20" s="4">
        <v>27</v>
      </c>
      <c r="G20" s="4">
        <v>5</v>
      </c>
      <c r="H20" s="4">
        <v>0</v>
      </c>
      <c r="I20" s="4">
        <v>0</v>
      </c>
      <c r="J20" s="4">
        <v>10</v>
      </c>
      <c r="L20" s="4">
        <v>1</v>
      </c>
      <c r="M20" s="4">
        <v>0</v>
      </c>
      <c r="N20" s="4">
        <v>0</v>
      </c>
      <c r="O20" s="4">
        <v>0</v>
      </c>
      <c r="P20" s="4">
        <v>0</v>
      </c>
      <c r="Q20" s="4">
        <v>0</v>
      </c>
      <c r="R20" s="4">
        <v>0</v>
      </c>
      <c r="S20" s="4">
        <f t="shared" si="0"/>
        <v>2</v>
      </c>
      <c r="T20" s="9" t="str">
        <f t="shared" si="1"/>
        <v>PASS</v>
      </c>
      <c r="U20" s="9">
        <f t="shared" si="2"/>
        <v>3</v>
      </c>
      <c r="V20" s="9" t="str">
        <f t="shared" si="3"/>
        <v>PASS</v>
      </c>
      <c r="W20" s="9">
        <f t="shared" si="4"/>
        <v>15</v>
      </c>
      <c r="X20" s="9" t="str">
        <f t="shared" si="5"/>
        <v>FAIL</v>
      </c>
      <c r="Y20" s="9">
        <f t="shared" si="6"/>
        <v>1</v>
      </c>
      <c r="Z20" s="9" t="str">
        <f t="shared" si="7"/>
        <v>FAIL</v>
      </c>
      <c r="AA20" s="9" t="str">
        <f t="shared" si="8"/>
        <v>FAIL</v>
      </c>
      <c r="AD20" s="4">
        <v>0</v>
      </c>
      <c r="AG20" s="4">
        <f t="shared" si="9"/>
        <v>0</v>
      </c>
      <c r="AH20" s="9" t="str">
        <f t="shared" si="10"/>
        <v>PASS</v>
      </c>
      <c r="AI20" s="4">
        <v>2</v>
      </c>
      <c r="AJ20" s="9" t="str">
        <f t="shared" si="11"/>
        <v>FAIL</v>
      </c>
      <c r="AK20" s="4">
        <v>2</v>
      </c>
      <c r="AL20" s="9" t="str">
        <f t="shared" si="12"/>
        <v>PASS</v>
      </c>
      <c r="AM20" s="4">
        <v>8</v>
      </c>
      <c r="AN20" s="9" t="str">
        <f t="shared" si="13"/>
        <v>PASS</v>
      </c>
      <c r="AO20" s="4">
        <v>0</v>
      </c>
      <c r="AP20" s="9" t="str">
        <f t="shared" si="14"/>
        <v>PASS</v>
      </c>
      <c r="AQ20" s="4">
        <v>0</v>
      </c>
      <c r="AR20" s="9" t="str">
        <f t="shared" si="15"/>
        <v>PASS</v>
      </c>
      <c r="AS20" s="4">
        <v>15</v>
      </c>
      <c r="AT20" s="9" t="str">
        <f t="shared" si="16"/>
        <v>FAIL</v>
      </c>
      <c r="AU20" s="4">
        <v>0</v>
      </c>
      <c r="AV20" s="9" t="str">
        <f t="shared" si="17"/>
        <v>PASS</v>
      </c>
      <c r="AW20" s="4">
        <v>0</v>
      </c>
      <c r="AX20" s="9" t="str">
        <f t="shared" si="18"/>
        <v>PASS</v>
      </c>
      <c r="AY20" s="9"/>
      <c r="AZ20" s="9"/>
      <c r="BA20" s="9">
        <f t="shared" si="19"/>
        <v>5</v>
      </c>
      <c r="BB20" s="9" t="str">
        <f t="shared" si="20"/>
        <v>FAIL</v>
      </c>
      <c r="BC20" s="4">
        <v>0</v>
      </c>
      <c r="BD20" s="4">
        <v>0</v>
      </c>
      <c r="BE20" s="4">
        <v>0</v>
      </c>
      <c r="BF20" s="4">
        <v>0</v>
      </c>
      <c r="BG20" s="4">
        <v>0</v>
      </c>
      <c r="BH20" s="4">
        <v>0</v>
      </c>
      <c r="BI20" s="4">
        <v>0</v>
      </c>
      <c r="BJ20" s="4">
        <v>0</v>
      </c>
      <c r="BK20" s="4">
        <v>2</v>
      </c>
      <c r="BL20" s="4">
        <v>2</v>
      </c>
      <c r="BM20" s="4">
        <v>8</v>
      </c>
      <c r="BN20" s="4">
        <v>12</v>
      </c>
      <c r="BO20" s="4" t="s">
        <v>86</v>
      </c>
      <c r="BP20" s="4" t="s">
        <v>86</v>
      </c>
      <c r="BQ20" t="s">
        <v>744</v>
      </c>
    </row>
    <row r="21" spans="1:69" x14ac:dyDescent="0.35">
      <c r="A21" s="4">
        <v>2</v>
      </c>
      <c r="B21" s="4" t="s">
        <v>748</v>
      </c>
      <c r="C21" s="4">
        <v>57</v>
      </c>
      <c r="D21" s="24">
        <v>-3.9355150915446901</v>
      </c>
      <c r="E21" s="24">
        <v>50.4834539659306</v>
      </c>
      <c r="F21" s="4">
        <v>28</v>
      </c>
      <c r="G21" s="4">
        <v>16</v>
      </c>
      <c r="H21" s="4">
        <v>0</v>
      </c>
      <c r="I21" s="4">
        <v>0</v>
      </c>
      <c r="J21" s="4">
        <v>37</v>
      </c>
      <c r="L21" s="4">
        <v>0</v>
      </c>
      <c r="M21" s="4">
        <v>0</v>
      </c>
      <c r="N21" s="4">
        <v>0</v>
      </c>
      <c r="O21" s="4">
        <v>1</v>
      </c>
      <c r="P21" s="4">
        <v>0</v>
      </c>
      <c r="Q21" s="4">
        <v>0</v>
      </c>
      <c r="R21" s="4">
        <v>0</v>
      </c>
      <c r="S21" s="4">
        <f t="shared" si="0"/>
        <v>2</v>
      </c>
      <c r="T21" s="9" t="str">
        <f t="shared" si="1"/>
        <v>PASS</v>
      </c>
      <c r="U21" s="9">
        <f t="shared" si="2"/>
        <v>3</v>
      </c>
      <c r="V21" s="9" t="str">
        <f t="shared" si="3"/>
        <v>PASS</v>
      </c>
      <c r="W21" s="9">
        <f t="shared" si="4"/>
        <v>53</v>
      </c>
      <c r="X21" s="9" t="str">
        <f t="shared" si="5"/>
        <v>PASS</v>
      </c>
      <c r="Y21" s="9">
        <f t="shared" si="6"/>
        <v>1</v>
      </c>
      <c r="Z21" s="9" t="str">
        <f t="shared" si="7"/>
        <v>FAIL</v>
      </c>
      <c r="AA21" s="9" t="str">
        <f t="shared" si="8"/>
        <v>FAIL</v>
      </c>
      <c r="AD21" s="4">
        <v>0</v>
      </c>
      <c r="AG21" s="4">
        <f t="shared" si="9"/>
        <v>0</v>
      </c>
      <c r="AH21" s="9" t="str">
        <f t="shared" si="10"/>
        <v>PASS</v>
      </c>
      <c r="AI21" s="4">
        <v>2</v>
      </c>
      <c r="AJ21" s="9" t="str">
        <f t="shared" si="11"/>
        <v>FAIL</v>
      </c>
      <c r="AK21" s="4">
        <v>2</v>
      </c>
      <c r="AL21" s="9" t="str">
        <f t="shared" si="12"/>
        <v>PASS</v>
      </c>
      <c r="AM21" s="4">
        <v>25</v>
      </c>
      <c r="AN21" s="9" t="str">
        <f t="shared" si="13"/>
        <v>FAIL</v>
      </c>
      <c r="AO21" s="4">
        <v>0</v>
      </c>
      <c r="AP21" s="9" t="str">
        <f t="shared" si="14"/>
        <v>PASS</v>
      </c>
      <c r="AQ21" s="4">
        <v>0</v>
      </c>
      <c r="AR21" s="9" t="str">
        <f t="shared" si="15"/>
        <v>PASS</v>
      </c>
      <c r="AS21" s="4">
        <v>15</v>
      </c>
      <c r="AT21" s="9" t="str">
        <f t="shared" si="16"/>
        <v>FAIL</v>
      </c>
      <c r="AU21" s="4">
        <v>0</v>
      </c>
      <c r="AV21" s="9" t="str">
        <f t="shared" si="17"/>
        <v>PASS</v>
      </c>
      <c r="AW21" s="4">
        <v>0</v>
      </c>
      <c r="AX21" s="9" t="str">
        <f t="shared" si="18"/>
        <v>PASS</v>
      </c>
      <c r="AY21" s="9"/>
      <c r="AZ21" s="9"/>
      <c r="BA21" s="9">
        <f t="shared" si="19"/>
        <v>5</v>
      </c>
      <c r="BB21" s="9" t="str">
        <f t="shared" si="20"/>
        <v>FAIL</v>
      </c>
      <c r="BC21" s="4">
        <v>0</v>
      </c>
      <c r="BD21" s="4">
        <v>0</v>
      </c>
      <c r="BE21" s="4">
        <v>0</v>
      </c>
      <c r="BF21" s="4">
        <v>0</v>
      </c>
      <c r="BG21" s="4">
        <v>0</v>
      </c>
      <c r="BH21" s="4">
        <v>0</v>
      </c>
      <c r="BI21" s="4">
        <v>0</v>
      </c>
      <c r="BJ21" s="4">
        <v>0</v>
      </c>
      <c r="BK21" s="4">
        <v>30</v>
      </c>
      <c r="BL21" s="4">
        <v>25</v>
      </c>
      <c r="BM21" s="4">
        <v>15</v>
      </c>
      <c r="BN21" s="4">
        <v>25</v>
      </c>
      <c r="BO21" s="4" t="s">
        <v>86</v>
      </c>
      <c r="BP21" s="4" t="s">
        <v>82</v>
      </c>
      <c r="BQ21" t="s">
        <v>747</v>
      </c>
    </row>
    <row r="22" spans="1:69" x14ac:dyDescent="0.35">
      <c r="F22" s="63">
        <f t="shared" ref="F22:Y22" si="21">AVERAGE(F4:F21)</f>
        <v>68.166666666666671</v>
      </c>
      <c r="G22" s="63">
        <f t="shared" si="21"/>
        <v>24.055555555555557</v>
      </c>
      <c r="H22" s="63">
        <f t="shared" si="21"/>
        <v>0.66666666666666663</v>
      </c>
      <c r="I22" s="63">
        <f t="shared" si="21"/>
        <v>0</v>
      </c>
      <c r="J22" s="63">
        <f t="shared" si="21"/>
        <v>35.166666666666664</v>
      </c>
      <c r="K22" s="63"/>
      <c r="L22" s="63">
        <f t="shared" si="21"/>
        <v>6.1111111111111107</v>
      </c>
      <c r="M22" s="63">
        <f t="shared" si="21"/>
        <v>4.2777777777777777</v>
      </c>
      <c r="N22" s="63">
        <f t="shared" si="21"/>
        <v>0</v>
      </c>
      <c r="O22" s="63">
        <f t="shared" si="21"/>
        <v>0.16666666666666666</v>
      </c>
      <c r="P22" s="63">
        <f t="shared" si="21"/>
        <v>0</v>
      </c>
      <c r="Q22" s="63">
        <f t="shared" si="21"/>
        <v>0</v>
      </c>
      <c r="R22" s="63">
        <f t="shared" si="21"/>
        <v>0</v>
      </c>
      <c r="S22" s="72">
        <f t="shared" si="21"/>
        <v>1.6666666666666667</v>
      </c>
      <c r="T22" s="59" t="s">
        <v>315</v>
      </c>
      <c r="U22" s="72">
        <f t="shared" si="21"/>
        <v>2.3333333333333335</v>
      </c>
      <c r="V22" s="59" t="s">
        <v>315</v>
      </c>
      <c r="W22" s="72">
        <f t="shared" si="21"/>
        <v>59.888888888888886</v>
      </c>
      <c r="X22" s="59" t="s">
        <v>315</v>
      </c>
      <c r="Y22" s="64">
        <f t="shared" si="21"/>
        <v>10.555555555555555</v>
      </c>
      <c r="Z22" s="57" t="s">
        <v>315</v>
      </c>
      <c r="AD22" s="63">
        <f t="shared" ref="AD22" si="22">AVERAGE(AD4:AD21)</f>
        <v>0.55555555555555558</v>
      </c>
      <c r="AG22" s="72">
        <f t="shared" ref="AG22" si="23">AVERAGE(AG4:AG21)</f>
        <v>0.55555555555555558</v>
      </c>
      <c r="AH22" s="59" t="s">
        <v>315</v>
      </c>
      <c r="AI22" s="64">
        <f t="shared" ref="AI22" si="24">AVERAGE(AI4:AI21)</f>
        <v>16.444444444444443</v>
      </c>
      <c r="AJ22" s="57" t="s">
        <v>315</v>
      </c>
      <c r="AK22" s="64">
        <f t="shared" ref="AK22" si="25">AVERAGE(AK4:AK21)</f>
        <v>15.888888888888889</v>
      </c>
      <c r="AL22" s="57" t="s">
        <v>315</v>
      </c>
      <c r="AM22" s="64">
        <f t="shared" ref="AM22:AW22" si="26">AVERAGE(AM4:AM21)</f>
        <v>20</v>
      </c>
      <c r="AN22" s="57" t="s">
        <v>315</v>
      </c>
      <c r="AO22" s="72">
        <f t="shared" si="26"/>
        <v>0</v>
      </c>
      <c r="AP22" s="59" t="s">
        <v>315</v>
      </c>
      <c r="AQ22" s="72">
        <f t="shared" si="26"/>
        <v>0</v>
      </c>
      <c r="AR22" s="59" t="s">
        <v>315</v>
      </c>
      <c r="AS22" s="64">
        <f t="shared" si="26"/>
        <v>10.888888888888889</v>
      </c>
      <c r="AT22" s="57" t="s">
        <v>315</v>
      </c>
      <c r="AU22" s="72">
        <f t="shared" si="26"/>
        <v>2.1111111111111112</v>
      </c>
      <c r="AV22" s="59" t="s">
        <v>315</v>
      </c>
      <c r="AW22" s="72">
        <f t="shared" si="26"/>
        <v>1.9444444444444444</v>
      </c>
      <c r="AX22" s="59" t="s">
        <v>315</v>
      </c>
      <c r="BA22" s="63"/>
      <c r="BC22" s="63">
        <f t="shared" ref="BC22" si="27">AVERAGE(BC4:BC21)</f>
        <v>0</v>
      </c>
      <c r="BD22" s="63">
        <f t="shared" ref="BD22" si="28">AVERAGE(BD4:BD21)</f>
        <v>0</v>
      </c>
      <c r="BE22" s="63">
        <f t="shared" ref="BE22" si="29">AVERAGE(BE4:BE21)</f>
        <v>0</v>
      </c>
      <c r="BF22" s="63">
        <f t="shared" ref="BF22" si="30">AVERAGE(BF4:BF21)</f>
        <v>0</v>
      </c>
      <c r="BG22" s="63">
        <f t="shared" ref="BG22" si="31">AVERAGE(BG4:BG21)</f>
        <v>0</v>
      </c>
      <c r="BH22" s="63">
        <f t="shared" ref="BH22" si="32">AVERAGE(BH4:BH21)</f>
        <v>0</v>
      </c>
      <c r="BI22" s="63">
        <f t="shared" ref="BI22" si="33">AVERAGE(BI4:BI21)</f>
        <v>0</v>
      </c>
      <c r="BJ22" s="63">
        <f t="shared" ref="BJ22" si="34">AVERAGE(BJ4:BJ21)</f>
        <v>0</v>
      </c>
      <c r="BK22" s="63">
        <f t="shared" ref="BK22" si="35">AVERAGE(BK4:BK21)</f>
        <v>9.2777777777777786</v>
      </c>
      <c r="BL22" s="63">
        <f t="shared" ref="BL22" si="36">AVERAGE(BL4:BL21)</f>
        <v>11.222222222222221</v>
      </c>
      <c r="BM22" s="63">
        <f t="shared" ref="BM22" si="37">AVERAGE(BM4:BM21)</f>
        <v>9.7222222222222214</v>
      </c>
      <c r="BN22" s="63">
        <f t="shared" ref="BN22" si="38">AVERAGE(BN4:BN21)</f>
        <v>10.666666666666666</v>
      </c>
      <c r="BO22" s="63">
        <f>COUNTIF(BO4:BO21,"NO")</f>
        <v>18</v>
      </c>
      <c r="BP22" s="63">
        <f>COUNTIF(BP4:BP21,"NO")</f>
        <v>16</v>
      </c>
    </row>
    <row r="23" spans="1:69" ht="32.5" x14ac:dyDescent="0.35">
      <c r="A23" s="4">
        <f>COUNT(A4:A21)</f>
        <v>18</v>
      </c>
      <c r="B23" s="16" t="s">
        <v>316</v>
      </c>
      <c r="C23" s="16"/>
      <c r="D23" s="53"/>
      <c r="Q23" s="19"/>
      <c r="R23" s="42"/>
      <c r="S23" s="42" t="s">
        <v>785</v>
      </c>
      <c r="T23" s="59">
        <f>COUNTIF(T4:T21,"FAIL")</f>
        <v>1</v>
      </c>
      <c r="U23" s="58" t="s">
        <v>318</v>
      </c>
      <c r="V23" s="88">
        <f>COUNTIF(V4:V21,"FAIL")</f>
        <v>3</v>
      </c>
      <c r="W23" s="58" t="s">
        <v>318</v>
      </c>
      <c r="X23" s="88">
        <f>COUNTIF(X4:X21,"FAIL")</f>
        <v>6</v>
      </c>
      <c r="Y23" s="58" t="s">
        <v>318</v>
      </c>
      <c r="Z23" s="57">
        <f>COUNTIF(Z4:Z21,"FAIL")</f>
        <v>15</v>
      </c>
      <c r="AA23" s="57">
        <f>COUNTIF(AA4:AA21,"FAIL")</f>
        <v>15</v>
      </c>
      <c r="AG23" s="58" t="s">
        <v>318</v>
      </c>
      <c r="AH23" s="17">
        <f>COUNTIF(AH4:AH21,"FAIL")</f>
        <v>3</v>
      </c>
      <c r="AI23" s="58" t="s">
        <v>318</v>
      </c>
      <c r="AJ23" s="17">
        <f>COUNTIF(AJ4:AJ21,"FAIL")</f>
        <v>14</v>
      </c>
      <c r="AK23" s="58" t="s">
        <v>318</v>
      </c>
      <c r="AL23" s="88">
        <f>COUNTIF(AL4:AL21,"FAIL")</f>
        <v>5</v>
      </c>
      <c r="AM23" s="58" t="s">
        <v>318</v>
      </c>
      <c r="AN23" s="57">
        <f>COUNTIF(AN4:AN21,"FAIL")</f>
        <v>9</v>
      </c>
      <c r="AO23" s="58" t="s">
        <v>318</v>
      </c>
      <c r="AP23" s="59">
        <f>COUNTIF(AP4:AP21,"FAIL")</f>
        <v>0</v>
      </c>
      <c r="AQ23" s="58" t="s">
        <v>318</v>
      </c>
      <c r="AR23" s="59">
        <f>COUNTIF(AR4:AR21,"FAIL")</f>
        <v>0</v>
      </c>
      <c r="AS23" s="58" t="s">
        <v>318</v>
      </c>
      <c r="AT23" s="57">
        <f>COUNTIF(AT4:AT21,"FAIL")</f>
        <v>18</v>
      </c>
      <c r="AU23" s="58" t="s">
        <v>318</v>
      </c>
      <c r="AV23" s="59">
        <f>COUNTIF(AV4:AV21,"FAIL")</f>
        <v>1</v>
      </c>
      <c r="AW23" s="58" t="s">
        <v>318</v>
      </c>
      <c r="AX23" s="59">
        <f>COUNTIF(AX4:AX21,"FAIL")</f>
        <v>1</v>
      </c>
      <c r="BB23" s="17">
        <f>COUNTIF(BB4:BB21,"FAIL")</f>
        <v>18</v>
      </c>
      <c r="BC23" s="39" t="s">
        <v>319</v>
      </c>
      <c r="BD23" s="42"/>
      <c r="BE23" s="19"/>
    </row>
    <row r="24" spans="1:69" ht="22" x14ac:dyDescent="0.35">
      <c r="Q24" s="42"/>
      <c r="R24" s="42"/>
      <c r="S24" s="42" t="s">
        <v>320</v>
      </c>
      <c r="T24" s="78">
        <f>T23/A23</f>
        <v>5.5555555555555552E-2</v>
      </c>
      <c r="U24" s="58" t="s">
        <v>321</v>
      </c>
      <c r="V24" s="89">
        <f>V23/A23</f>
        <v>0.16666666666666666</v>
      </c>
      <c r="W24" s="58" t="s">
        <v>321</v>
      </c>
      <c r="X24" s="89">
        <f>X23/A23</f>
        <v>0.33333333333333331</v>
      </c>
      <c r="Y24" s="58" t="s">
        <v>321</v>
      </c>
      <c r="Z24" s="67">
        <f>Z23/A23</f>
        <v>0.83333333333333337</v>
      </c>
      <c r="AA24" s="67">
        <f>AA23/A23</f>
        <v>0.83333333333333337</v>
      </c>
      <c r="AG24" s="58" t="s">
        <v>321</v>
      </c>
      <c r="AH24" s="18">
        <f>AH23/A23</f>
        <v>0.16666666666666666</v>
      </c>
      <c r="AI24" s="58" t="s">
        <v>321</v>
      </c>
      <c r="AJ24" s="18">
        <f>AJ23/A23</f>
        <v>0.77777777777777779</v>
      </c>
      <c r="AK24" s="58" t="s">
        <v>321</v>
      </c>
      <c r="AL24" s="89">
        <f>AL23/A23</f>
        <v>0.27777777777777779</v>
      </c>
      <c r="AM24" s="58" t="s">
        <v>321</v>
      </c>
      <c r="AN24" s="67">
        <f>AN23/A23</f>
        <v>0.5</v>
      </c>
      <c r="AO24" s="58" t="s">
        <v>321</v>
      </c>
      <c r="AP24" s="78">
        <f>AP23/A23</f>
        <v>0</v>
      </c>
      <c r="AQ24" s="58" t="s">
        <v>321</v>
      </c>
      <c r="AR24" s="78">
        <f>AR23/A23</f>
        <v>0</v>
      </c>
      <c r="AS24" s="58" t="s">
        <v>321</v>
      </c>
      <c r="AT24" s="67">
        <f>AT23/A23</f>
        <v>1</v>
      </c>
      <c r="AU24" s="58" t="s">
        <v>321</v>
      </c>
      <c r="AV24" s="78">
        <f>AV23/A23</f>
        <v>5.5555555555555552E-2</v>
      </c>
      <c r="AW24" s="58" t="s">
        <v>321</v>
      </c>
      <c r="AX24" s="78">
        <f>AX23/A23</f>
        <v>5.5555555555555552E-2</v>
      </c>
      <c r="BB24" s="18">
        <f>BB23/A23</f>
        <v>1</v>
      </c>
      <c r="BC24" s="31" t="s">
        <v>322</v>
      </c>
      <c r="BD24" s="42"/>
      <c r="BE24" s="42"/>
    </row>
    <row r="25" spans="1:69" x14ac:dyDescent="0.35">
      <c r="S25" s="174" t="s">
        <v>786</v>
      </c>
      <c r="T25" s="176"/>
      <c r="U25" s="165" t="s">
        <v>787</v>
      </c>
      <c r="V25" s="167"/>
      <c r="W25" s="157" t="s">
        <v>788</v>
      </c>
      <c r="X25" s="334"/>
      <c r="Y25" s="334"/>
      <c r="Z25" s="334"/>
      <c r="AA25" s="260"/>
      <c r="AB25" s="272" t="s">
        <v>674</v>
      </c>
      <c r="AC25" s="273"/>
      <c r="AD25" s="273"/>
      <c r="AE25" s="273"/>
      <c r="AF25" s="273"/>
      <c r="AG25" s="273"/>
      <c r="AH25" s="273"/>
      <c r="AI25" s="273"/>
      <c r="AJ25" s="274"/>
      <c r="AK25" s="157" t="s">
        <v>789</v>
      </c>
      <c r="AL25" s="336"/>
      <c r="AM25" s="336"/>
      <c r="AN25" s="158"/>
      <c r="AO25" s="165" t="s">
        <v>790</v>
      </c>
      <c r="AP25" s="167"/>
      <c r="AQ25" s="174" t="s">
        <v>791</v>
      </c>
      <c r="AR25" s="176"/>
      <c r="AS25" s="157" t="s">
        <v>792</v>
      </c>
      <c r="AT25" s="158"/>
      <c r="AU25" s="165" t="s">
        <v>793</v>
      </c>
      <c r="AV25" s="166"/>
      <c r="AW25" s="166"/>
      <c r="AX25" s="167"/>
      <c r="AZ25" s="4" t="s">
        <v>334</v>
      </c>
      <c r="BA25" s="49">
        <f>AVERAGE(BA4:BA21)</f>
        <v>5.0555555555555554</v>
      </c>
      <c r="BB25" s="330" t="s">
        <v>794</v>
      </c>
      <c r="BC25" s="331"/>
    </row>
    <row r="26" spans="1:69" x14ac:dyDescent="0.35">
      <c r="S26" s="177"/>
      <c r="T26" s="179"/>
      <c r="U26" s="168"/>
      <c r="V26" s="170"/>
      <c r="W26" s="261"/>
      <c r="X26" s="335"/>
      <c r="Y26" s="335"/>
      <c r="Z26" s="335"/>
      <c r="AA26" s="262"/>
      <c r="AK26" s="159"/>
      <c r="AL26" s="337"/>
      <c r="AM26" s="337"/>
      <c r="AN26" s="160"/>
      <c r="AO26" s="168"/>
      <c r="AP26" s="170"/>
      <c r="AQ26" s="177"/>
      <c r="AR26" s="179"/>
      <c r="AS26" s="159"/>
      <c r="AT26" s="160"/>
      <c r="AU26" s="168"/>
      <c r="AV26" s="169"/>
      <c r="AW26" s="169"/>
      <c r="AX26" s="170"/>
      <c r="AZ26" s="4" t="s">
        <v>335</v>
      </c>
      <c r="BA26" s="4">
        <f>_xlfn.MODE.SNGL(BA4:BA21)</f>
        <v>3</v>
      </c>
      <c r="BB26" s="332"/>
      <c r="BC26" s="333"/>
      <c r="BD26" s="134"/>
      <c r="BE26" s="134"/>
    </row>
    <row r="27" spans="1:69" x14ac:dyDescent="0.35">
      <c r="S27" s="177"/>
      <c r="T27" s="179"/>
      <c r="U27" s="168"/>
      <c r="V27" s="170"/>
      <c r="W27" s="261"/>
      <c r="X27" s="335"/>
      <c r="Y27" s="335"/>
      <c r="Z27" s="335"/>
      <c r="AA27" s="262"/>
      <c r="AK27" s="159"/>
      <c r="AL27" s="337"/>
      <c r="AM27" s="337"/>
      <c r="AN27" s="160"/>
      <c r="AO27" s="168"/>
      <c r="AP27" s="170"/>
      <c r="AQ27" s="177"/>
      <c r="AR27" s="179"/>
      <c r="AS27" s="159"/>
      <c r="AT27" s="160"/>
      <c r="AU27" s="168"/>
      <c r="AV27" s="326"/>
      <c r="AW27" s="326"/>
      <c r="AX27" s="170"/>
      <c r="AZ27" s="4" t="s">
        <v>336</v>
      </c>
      <c r="BA27" s="4">
        <f>MEDIAN(BA4:BA21)</f>
        <v>5</v>
      </c>
      <c r="BB27" s="332"/>
      <c r="BC27" s="333"/>
    </row>
    <row r="28" spans="1:69" x14ac:dyDescent="0.35">
      <c r="S28" s="177"/>
      <c r="T28" s="179"/>
      <c r="U28" s="168"/>
      <c r="V28" s="170"/>
      <c r="W28" s="261"/>
      <c r="X28" s="335"/>
      <c r="Y28" s="335"/>
      <c r="Z28" s="335"/>
      <c r="AA28" s="262"/>
      <c r="AK28" s="159"/>
      <c r="AL28" s="337"/>
      <c r="AM28" s="337"/>
      <c r="AN28" s="160"/>
      <c r="AO28" s="168"/>
      <c r="AP28" s="170"/>
      <c r="AQ28" s="177"/>
      <c r="AR28" s="179"/>
      <c r="AS28" s="159"/>
      <c r="AT28" s="160"/>
      <c r="AU28" s="327"/>
      <c r="AV28" s="328"/>
      <c r="AW28" s="328"/>
      <c r="AX28" s="329"/>
      <c r="BB28" s="332"/>
      <c r="BC28" s="333"/>
    </row>
    <row r="29" spans="1:69" x14ac:dyDescent="0.35">
      <c r="S29" s="177"/>
      <c r="T29" s="179"/>
      <c r="U29" s="168"/>
      <c r="V29" s="170"/>
      <c r="W29" s="99"/>
      <c r="X29" s="99"/>
      <c r="Y29" s="99"/>
      <c r="Z29" s="99"/>
      <c r="AA29" s="99"/>
      <c r="AK29" s="159"/>
      <c r="AL29" s="337"/>
      <c r="AM29" s="337"/>
      <c r="AN29" s="160"/>
      <c r="AO29" s="168"/>
      <c r="AP29" s="170"/>
      <c r="AQ29" s="180"/>
      <c r="AR29" s="182"/>
      <c r="AS29" s="159"/>
      <c r="AT29" s="160"/>
      <c r="BB29" s="332"/>
      <c r="BC29" s="333"/>
    </row>
    <row r="30" spans="1:69" x14ac:dyDescent="0.35">
      <c r="S30" s="177"/>
      <c r="T30" s="179"/>
      <c r="U30" s="168"/>
      <c r="V30" s="170"/>
      <c r="W30" s="99"/>
      <c r="X30" s="99"/>
      <c r="Y30" s="99"/>
      <c r="Z30" s="99"/>
      <c r="AA30" s="99"/>
      <c r="AL30" s="99"/>
      <c r="AM30" s="99"/>
      <c r="AN30" s="99"/>
      <c r="AO30" s="168"/>
      <c r="AP30" s="170"/>
      <c r="AS30" s="159"/>
      <c r="AT30" s="160"/>
      <c r="BB30" s="332"/>
      <c r="BC30" s="333"/>
    </row>
    <row r="31" spans="1:69" x14ac:dyDescent="0.35">
      <c r="S31" s="177"/>
      <c r="T31" s="179"/>
      <c r="U31" s="168"/>
      <c r="V31" s="170"/>
      <c r="AL31" s="99"/>
      <c r="AM31" s="99"/>
      <c r="AN31" s="99"/>
      <c r="AO31" s="327"/>
      <c r="AP31" s="329"/>
      <c r="AS31" s="159"/>
      <c r="AT31" s="160"/>
      <c r="BB31" s="261"/>
      <c r="BC31" s="262"/>
    </row>
    <row r="32" spans="1:69" x14ac:dyDescent="0.35">
      <c r="S32" s="177"/>
      <c r="T32" s="179"/>
      <c r="U32" s="327"/>
      <c r="V32" s="329"/>
      <c r="AL32" s="99"/>
      <c r="AM32" s="99"/>
      <c r="AN32" s="99"/>
      <c r="AS32" s="192"/>
      <c r="AT32" s="193"/>
      <c r="BB32" s="263"/>
      <c r="BC32" s="264"/>
    </row>
    <row r="33" spans="19:20" x14ac:dyDescent="0.35">
      <c r="S33" s="177"/>
      <c r="T33" s="179"/>
    </row>
    <row r="34" spans="19:20" x14ac:dyDescent="0.35">
      <c r="S34" s="261"/>
      <c r="T34" s="262"/>
    </row>
    <row r="35" spans="19:20" x14ac:dyDescent="0.35">
      <c r="S35" s="263"/>
      <c r="T35" s="264"/>
    </row>
  </sheetData>
  <sortState xmlns:xlrd2="http://schemas.microsoft.com/office/spreadsheetml/2017/richdata2" ref="A4:BS21">
    <sortCondition ref="B4:B21"/>
  </sortState>
  <mergeCells count="31">
    <mergeCell ref="AU25:AX28"/>
    <mergeCell ref="AB25:AJ25"/>
    <mergeCell ref="BB25:BC32"/>
    <mergeCell ref="AS25:AT32"/>
    <mergeCell ref="S25:T35"/>
    <mergeCell ref="U25:V32"/>
    <mergeCell ref="W25:AA28"/>
    <mergeCell ref="AQ25:AR29"/>
    <mergeCell ref="AO25:AP31"/>
    <mergeCell ref="AK25:AN29"/>
    <mergeCell ref="G1:V1"/>
    <mergeCell ref="D2:E2"/>
    <mergeCell ref="G2:J2"/>
    <mergeCell ref="K2:R2"/>
    <mergeCell ref="S2:T2"/>
    <mergeCell ref="U2:V2"/>
    <mergeCell ref="AU1:AZ1"/>
    <mergeCell ref="AY2:AZ2"/>
    <mergeCell ref="BA2:BB2"/>
    <mergeCell ref="BK2:BP2"/>
    <mergeCell ref="AK2:AN2"/>
    <mergeCell ref="BC2:BJ2"/>
    <mergeCell ref="AQ2:AR2"/>
    <mergeCell ref="AO2:AP2"/>
    <mergeCell ref="W1:AR1"/>
    <mergeCell ref="AU2:AX2"/>
    <mergeCell ref="AS1:AT1"/>
    <mergeCell ref="AS2:AT2"/>
    <mergeCell ref="W2:AA2"/>
    <mergeCell ref="AB2:AF2"/>
    <mergeCell ref="AG2:AJ2"/>
  </mergeCells>
  <conditionalFormatting sqref="A4:BS21">
    <cfRule type="containsText" dxfId="7" priority="2" operator="containsText" text="PASS">
      <formula>NOT(ISERROR(SEARCH("PASS",A4)))</formula>
    </cfRule>
  </conditionalFormatting>
  <conditionalFormatting sqref="A4:BT21">
    <cfRule type="containsText" dxfId="6" priority="1" operator="containsText" text="FAIL">
      <formula>NOT(ISERROR(SEARCH("FAIL",A4)))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
  <sheetViews>
    <sheetView workbookViewId="0">
      <selection activeCell="E1" sqref="E1:E1048576"/>
    </sheetView>
  </sheetViews>
  <sheetFormatPr defaultRowHeight="14.5" x14ac:dyDescent="0.35"/>
  <sheetData>
    <row r="1" spans="1:26" x14ac:dyDescent="0.35">
      <c r="A1" t="s">
        <v>24</v>
      </c>
      <c r="B1" t="s">
        <v>64</v>
      </c>
      <c r="C1" t="s">
        <v>65</v>
      </c>
      <c r="D1" t="s">
        <v>66</v>
      </c>
      <c r="E1" t="s">
        <v>338</v>
      </c>
      <c r="F1" t="s">
        <v>339</v>
      </c>
      <c r="G1" t="s">
        <v>795</v>
      </c>
      <c r="H1" t="s">
        <v>796</v>
      </c>
      <c r="I1" t="s">
        <v>797</v>
      </c>
      <c r="J1" t="s">
        <v>696</v>
      </c>
      <c r="K1" t="s">
        <v>798</v>
      </c>
      <c r="L1" t="s">
        <v>799</v>
      </c>
      <c r="M1" t="s">
        <v>800</v>
      </c>
      <c r="N1" t="s">
        <v>801</v>
      </c>
      <c r="O1" t="s">
        <v>802</v>
      </c>
      <c r="P1" t="s">
        <v>803</v>
      </c>
      <c r="Q1" t="s">
        <v>804</v>
      </c>
      <c r="R1" t="s">
        <v>61</v>
      </c>
      <c r="S1" t="s">
        <v>62</v>
      </c>
      <c r="T1" t="s">
        <v>805</v>
      </c>
      <c r="U1" t="s">
        <v>806</v>
      </c>
      <c r="V1" t="s">
        <v>807</v>
      </c>
      <c r="W1" t="s">
        <v>808</v>
      </c>
      <c r="X1" t="s">
        <v>809</v>
      </c>
      <c r="Y1" t="s">
        <v>77</v>
      </c>
      <c r="Z1" t="s">
        <v>78</v>
      </c>
    </row>
    <row r="2" spans="1:26" x14ac:dyDescent="0.35">
      <c r="A2">
        <v>1</v>
      </c>
      <c r="B2" t="s">
        <v>810</v>
      </c>
      <c r="C2" s="1">
        <v>45323.543923611098</v>
      </c>
      <c r="D2" s="1">
        <v>45323.543923611098</v>
      </c>
      <c r="E2">
        <v>4</v>
      </c>
      <c r="F2">
        <v>0</v>
      </c>
      <c r="G2">
        <v>3</v>
      </c>
      <c r="H2">
        <v>4</v>
      </c>
      <c r="I2">
        <v>0</v>
      </c>
      <c r="J2">
        <v>0</v>
      </c>
      <c r="K2">
        <v>3</v>
      </c>
      <c r="L2">
        <v>0</v>
      </c>
      <c r="M2">
        <v>0</v>
      </c>
      <c r="N2">
        <v>1</v>
      </c>
      <c r="O2">
        <v>3</v>
      </c>
      <c r="P2">
        <v>0</v>
      </c>
      <c r="Q2">
        <v>0</v>
      </c>
      <c r="R2" s="50" t="s">
        <v>811</v>
      </c>
      <c r="S2" t="s">
        <v>812</v>
      </c>
      <c r="T2">
        <v>0</v>
      </c>
      <c r="U2">
        <v>80</v>
      </c>
      <c r="W2">
        <v>3</v>
      </c>
      <c r="X2">
        <v>4</v>
      </c>
      <c r="Y2">
        <v>-3.99065777551009</v>
      </c>
      <c r="Z2">
        <v>50.4557917096935</v>
      </c>
    </row>
    <row r="3" spans="1:26" x14ac:dyDescent="0.35">
      <c r="A3">
        <v>2</v>
      </c>
      <c r="B3" t="s">
        <v>813</v>
      </c>
      <c r="C3" s="2">
        <v>45370.396423923601</v>
      </c>
      <c r="D3" s="2">
        <v>45370.396423923601</v>
      </c>
      <c r="F3">
        <v>0</v>
      </c>
      <c r="G3">
        <v>0</v>
      </c>
      <c r="H3">
        <v>0</v>
      </c>
      <c r="I3">
        <v>0</v>
      </c>
      <c r="J3">
        <v>0</v>
      </c>
      <c r="K3">
        <v>0</v>
      </c>
      <c r="L3">
        <v>0</v>
      </c>
      <c r="M3">
        <v>0</v>
      </c>
      <c r="N3">
        <v>50</v>
      </c>
      <c r="O3">
        <v>50</v>
      </c>
      <c r="P3">
        <v>0</v>
      </c>
      <c r="Q3">
        <v>0</v>
      </c>
      <c r="R3" t="s">
        <v>814</v>
      </c>
      <c r="S3" t="s">
        <v>815</v>
      </c>
      <c r="T3">
        <v>0</v>
      </c>
      <c r="U3">
        <v>0</v>
      </c>
      <c r="W3">
        <v>50</v>
      </c>
      <c r="X3">
        <v>50</v>
      </c>
      <c r="Y3">
        <v>-3.93936333588133</v>
      </c>
      <c r="Z3">
        <v>50.445850233174298</v>
      </c>
    </row>
    <row r="4" spans="1:26" x14ac:dyDescent="0.35">
      <c r="A4">
        <v>3</v>
      </c>
      <c r="B4" t="s">
        <v>816</v>
      </c>
      <c r="C4" s="1">
        <v>45372.496377314797</v>
      </c>
      <c r="D4" s="1">
        <v>45372.496377314797</v>
      </c>
      <c r="F4">
        <v>0</v>
      </c>
      <c r="G4">
        <v>0</v>
      </c>
      <c r="H4">
        <v>0</v>
      </c>
      <c r="I4">
        <v>0</v>
      </c>
      <c r="J4">
        <v>0</v>
      </c>
      <c r="K4">
        <v>25</v>
      </c>
      <c r="L4">
        <v>0</v>
      </c>
      <c r="M4">
        <v>0</v>
      </c>
      <c r="N4">
        <v>70</v>
      </c>
      <c r="O4">
        <v>70</v>
      </c>
      <c r="P4">
        <v>0</v>
      </c>
      <c r="Q4">
        <v>0</v>
      </c>
      <c r="R4" t="s">
        <v>817</v>
      </c>
      <c r="S4" t="s">
        <v>818</v>
      </c>
      <c r="T4">
        <v>0</v>
      </c>
      <c r="U4">
        <v>0</v>
      </c>
      <c r="W4">
        <v>75</v>
      </c>
      <c r="X4">
        <v>75</v>
      </c>
      <c r="Y4">
        <v>-3.8826127151680998</v>
      </c>
      <c r="Z4">
        <v>50.507850667686</v>
      </c>
    </row>
  </sheetData>
  <pageMargins left="0.75" right="0.75" top="0.75" bottom="0.5" header="0.5" footer="0.7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EADE9-1212-4759-B143-EE61F7556FC3}">
  <sheetPr>
    <tabColor rgb="FFFF0000"/>
  </sheetPr>
  <dimension ref="A1:AR18"/>
  <sheetViews>
    <sheetView zoomScale="75" zoomScaleNormal="75" workbookViewId="0">
      <selection activeCell="D1" sqref="A1:XFD1048576"/>
    </sheetView>
  </sheetViews>
  <sheetFormatPr defaultColWidth="0" defaultRowHeight="14.5" x14ac:dyDescent="0.35"/>
  <cols>
    <col min="1" max="6" width="8.7265625" style="4" customWidth="1"/>
    <col min="7" max="7" width="9.54296875" style="4" customWidth="1"/>
    <col min="8" max="8" width="12.26953125" style="4" customWidth="1"/>
    <col min="9" max="11" width="9.54296875" style="4" customWidth="1"/>
    <col min="12" max="14" width="8.7265625" style="4" customWidth="1"/>
    <col min="15" max="15" width="8.7265625" style="9" customWidth="1"/>
    <col min="16" max="16" width="9.81640625" style="4" customWidth="1"/>
    <col min="17" max="17" width="8.7265625" style="4" customWidth="1"/>
    <col min="18" max="18" width="10.453125" style="4" customWidth="1"/>
    <col min="19" max="19" width="8.7265625" style="4" customWidth="1"/>
    <col min="20" max="20" width="9.81640625" style="4" customWidth="1"/>
    <col min="21" max="23" width="8.7265625" style="4" customWidth="1"/>
    <col min="24" max="24" width="9.54296875" style="4" customWidth="1"/>
    <col min="25" max="39" width="8.7265625" style="4" customWidth="1"/>
    <col min="40" max="40" width="10.1796875" style="4" customWidth="1"/>
    <col min="41" max="44" width="8.7265625" style="4" customWidth="1"/>
    <col min="45" max="16384" width="8.7265625" style="4" hidden="1"/>
  </cols>
  <sheetData>
    <row r="1" spans="1:42" s="43" customFormat="1" ht="56.15" customHeight="1" x14ac:dyDescent="0.35">
      <c r="F1" s="339" t="s">
        <v>749</v>
      </c>
      <c r="G1" s="340"/>
      <c r="H1" s="340"/>
      <c r="I1" s="340"/>
      <c r="J1" s="340"/>
      <c r="K1" s="340"/>
      <c r="L1" s="340"/>
      <c r="M1" s="340"/>
      <c r="N1" s="340"/>
      <c r="O1" s="340"/>
      <c r="P1" s="340"/>
      <c r="Q1" s="340"/>
      <c r="R1" s="340"/>
      <c r="S1" s="340"/>
      <c r="T1" s="340"/>
      <c r="U1" s="340"/>
      <c r="V1" s="340"/>
      <c r="W1" s="340"/>
      <c r="X1" s="340"/>
      <c r="Y1" s="340"/>
      <c r="Z1" s="340"/>
      <c r="AA1" s="340"/>
      <c r="AB1" s="340"/>
      <c r="AC1" s="340"/>
      <c r="AD1" s="340"/>
      <c r="AE1" s="341"/>
      <c r="AF1" s="234" t="s">
        <v>819</v>
      </c>
      <c r="AG1" s="235"/>
      <c r="AH1" s="235"/>
      <c r="AI1" s="235"/>
      <c r="AJ1" s="235"/>
      <c r="AK1" s="236"/>
    </row>
    <row r="2" spans="1:42" s="43" customFormat="1" ht="131.15" customHeight="1" x14ac:dyDescent="0.35">
      <c r="F2" s="342" t="s">
        <v>820</v>
      </c>
      <c r="G2" s="343"/>
      <c r="H2" s="343"/>
      <c r="I2" s="344"/>
      <c r="J2" s="311" t="s">
        <v>821</v>
      </c>
      <c r="K2" s="312"/>
      <c r="L2" s="322" t="s">
        <v>822</v>
      </c>
      <c r="M2" s="324"/>
      <c r="N2" s="319" t="s">
        <v>823</v>
      </c>
      <c r="O2" s="321"/>
      <c r="P2" s="362" t="s">
        <v>824</v>
      </c>
      <c r="Q2" s="363"/>
      <c r="R2" s="363"/>
      <c r="S2" s="363"/>
      <c r="T2" s="363"/>
      <c r="U2" s="363"/>
      <c r="V2" s="363"/>
      <c r="W2" s="363"/>
      <c r="X2" s="363"/>
      <c r="Y2" s="363"/>
      <c r="Z2" s="363"/>
      <c r="AA2" s="364"/>
      <c r="AB2" s="311" t="s">
        <v>9</v>
      </c>
      <c r="AC2" s="312"/>
      <c r="AD2" s="319" t="s">
        <v>10</v>
      </c>
      <c r="AE2" s="321"/>
      <c r="AF2" s="245" t="s">
        <v>825</v>
      </c>
      <c r="AG2" s="246"/>
      <c r="AH2" s="243" t="s">
        <v>826</v>
      </c>
      <c r="AI2" s="338"/>
      <c r="AJ2" s="245" t="s">
        <v>3</v>
      </c>
      <c r="AK2" s="246"/>
      <c r="AL2" s="216" t="s">
        <v>259</v>
      </c>
      <c r="AM2" s="217"/>
    </row>
    <row r="3" spans="1:42" s="5" customFormat="1" ht="70.5" customHeight="1" x14ac:dyDescent="0.35">
      <c r="A3" s="5" t="s">
        <v>24</v>
      </c>
      <c r="B3" s="5" t="s">
        <v>62</v>
      </c>
      <c r="C3" s="5" t="s">
        <v>827</v>
      </c>
      <c r="D3" s="5" t="s">
        <v>77</v>
      </c>
      <c r="E3" s="5" t="s">
        <v>78</v>
      </c>
      <c r="F3" s="109" t="s">
        <v>828</v>
      </c>
      <c r="G3" s="109" t="s">
        <v>829</v>
      </c>
      <c r="H3" s="109" t="s">
        <v>830</v>
      </c>
      <c r="I3" s="109" t="s">
        <v>831</v>
      </c>
      <c r="J3" s="101" t="s">
        <v>832</v>
      </c>
      <c r="K3" s="101" t="s">
        <v>265</v>
      </c>
      <c r="L3" s="102" t="s">
        <v>833</v>
      </c>
      <c r="M3" s="102" t="s">
        <v>265</v>
      </c>
      <c r="N3" s="109" t="s">
        <v>834</v>
      </c>
      <c r="O3" s="109" t="s">
        <v>265</v>
      </c>
      <c r="P3" s="102" t="s">
        <v>835</v>
      </c>
      <c r="Q3" s="102" t="s">
        <v>265</v>
      </c>
      <c r="R3" s="102" t="s">
        <v>836</v>
      </c>
      <c r="S3" s="102" t="s">
        <v>265</v>
      </c>
      <c r="T3" s="114" t="s">
        <v>837</v>
      </c>
      <c r="U3" s="114" t="s">
        <v>780</v>
      </c>
      <c r="V3" s="114" t="s">
        <v>838</v>
      </c>
      <c r="W3" s="114" t="s">
        <v>265</v>
      </c>
      <c r="X3" s="114" t="s">
        <v>839</v>
      </c>
      <c r="Y3" s="114" t="s">
        <v>781</v>
      </c>
      <c r="Z3" s="114" t="s">
        <v>840</v>
      </c>
      <c r="AA3" s="114" t="s">
        <v>265</v>
      </c>
      <c r="AB3" s="101" t="s">
        <v>641</v>
      </c>
      <c r="AC3" s="101" t="s">
        <v>265</v>
      </c>
      <c r="AD3" s="109" t="s">
        <v>841</v>
      </c>
      <c r="AE3" s="109" t="s">
        <v>265</v>
      </c>
      <c r="AF3" s="10" t="s">
        <v>301</v>
      </c>
      <c r="AG3" s="10" t="s">
        <v>265</v>
      </c>
      <c r="AH3" s="113" t="s">
        <v>302</v>
      </c>
      <c r="AI3" s="113" t="s">
        <v>265</v>
      </c>
      <c r="AJ3" s="10" t="s">
        <v>784</v>
      </c>
      <c r="AK3" s="10" t="s">
        <v>265</v>
      </c>
      <c r="AL3" s="28" t="s">
        <v>842</v>
      </c>
      <c r="AM3" s="28" t="s">
        <v>304</v>
      </c>
      <c r="AN3" s="5" t="s">
        <v>843</v>
      </c>
      <c r="AO3" s="5" t="s">
        <v>664</v>
      </c>
    </row>
    <row r="4" spans="1:42" x14ac:dyDescent="0.35">
      <c r="A4" s="4">
        <v>2</v>
      </c>
      <c r="B4" s="4" t="s">
        <v>815</v>
      </c>
      <c r="C4" s="4">
        <v>62</v>
      </c>
      <c r="D4" s="4">
        <v>-3.93936333588133</v>
      </c>
      <c r="E4" s="4">
        <v>50.445850233174298</v>
      </c>
      <c r="F4" s="4">
        <v>0</v>
      </c>
      <c r="G4" s="4">
        <v>0</v>
      </c>
      <c r="H4" s="4">
        <v>0</v>
      </c>
      <c r="I4" s="4">
        <v>0</v>
      </c>
      <c r="J4" s="4">
        <f t="shared" ref="J4:J5" si="0">SUM(F4:I4)</f>
        <v>0</v>
      </c>
      <c r="K4" s="9" t="str">
        <f t="shared" ref="K4:K5" si="1">IF(I4&gt;75,"PASS","FAIL")</f>
        <v>FAIL</v>
      </c>
      <c r="L4" s="9" t="b">
        <f t="shared" ref="L4:L5" si="2">OR(G4&gt;0,H4&gt;0)</f>
        <v>0</v>
      </c>
      <c r="M4" s="9" t="str">
        <f t="shared" ref="M4:M5" si="3">IF(L4=TRUE,"PASS","FAIL")</f>
        <v>FAIL</v>
      </c>
      <c r="N4" s="4">
        <v>0</v>
      </c>
      <c r="O4" s="9" t="str">
        <f t="shared" ref="O4:O5" si="4">IF(N4&lt;20,"PASS","FAIL")</f>
        <v>PASS</v>
      </c>
      <c r="P4" s="110">
        <v>50</v>
      </c>
      <c r="Q4" s="111" t="str">
        <f t="shared" ref="Q4:Q5" si="5">IF(P4&lt;10,"PASS","FAIL")</f>
        <v>FAIL</v>
      </c>
      <c r="R4" s="110">
        <v>50</v>
      </c>
      <c r="S4" s="111" t="str">
        <f t="shared" ref="S4:S5" si="6">IF(R4&lt;10,"PASS","FAIL")</f>
        <v>FAIL</v>
      </c>
      <c r="T4" s="4">
        <v>0</v>
      </c>
      <c r="U4" s="4">
        <v>50</v>
      </c>
      <c r="V4" s="4">
        <f t="shared" ref="V4:V5" si="7">SUM(T4:U4)</f>
        <v>50</v>
      </c>
      <c r="W4" s="9" t="str">
        <f t="shared" ref="W4:W5" si="8">IF(V4&lt;10,"PASS","FAIL")</f>
        <v>FAIL</v>
      </c>
      <c r="X4" s="4">
        <v>0</v>
      </c>
      <c r="Y4" s="4">
        <v>50</v>
      </c>
      <c r="Z4" s="4">
        <f t="shared" ref="Z4:Z5" si="9">SUM(X4:Y4)</f>
        <v>50</v>
      </c>
      <c r="AA4" s="9" t="str">
        <f t="shared" ref="AA4:AA5" si="10">IF(Z4&lt;10,"PASS","FAIL")</f>
        <v>FAIL</v>
      </c>
      <c r="AB4" s="4">
        <v>0</v>
      </c>
      <c r="AC4" s="9" t="str">
        <f t="shared" ref="AC4:AC5" si="11">IF(AB4&lt;10,"PASS","FAIL")</f>
        <v>PASS</v>
      </c>
      <c r="AD4" s="4">
        <v>0</v>
      </c>
      <c r="AE4" s="9" t="str">
        <f t="shared" ref="AE4:AE5" si="12">IF(AD4&lt;1,"PASS","FAIL")</f>
        <v>PASS</v>
      </c>
      <c r="AF4" s="4">
        <v>0</v>
      </c>
      <c r="AG4" s="9" t="str">
        <f t="shared" ref="AG4:AG5" si="13">IF(AF4&lt;25,"PASS","FAIL")</f>
        <v>PASS</v>
      </c>
      <c r="AH4" s="4">
        <v>0</v>
      </c>
      <c r="AI4" s="9" t="str">
        <f t="shared" ref="AI4:AI5" si="14">IF(AH4&lt;10,"PASS","FAIL")</f>
        <v>PASS</v>
      </c>
      <c r="AL4" s="4">
        <f t="shared" ref="AL4:AL5" si="15">COUNTIF(F4:AK4,"FAIL")</f>
        <v>6</v>
      </c>
      <c r="AM4" s="9" t="str">
        <f t="shared" ref="AM4:AM5" si="16">IF(AL4&gt;0,"FAIL","PASS")</f>
        <v>FAIL</v>
      </c>
      <c r="AN4" s="4">
        <v>0</v>
      </c>
      <c r="AO4" t="s">
        <v>814</v>
      </c>
    </row>
    <row r="5" spans="1:42" x14ac:dyDescent="0.35">
      <c r="A5" s="4">
        <v>3</v>
      </c>
      <c r="B5" s="4" t="s">
        <v>818</v>
      </c>
      <c r="C5" s="4">
        <v>67</v>
      </c>
      <c r="D5" s="4">
        <v>-3.8826127151680998</v>
      </c>
      <c r="E5" s="4">
        <v>50.507850667686</v>
      </c>
      <c r="F5" s="4">
        <v>0</v>
      </c>
      <c r="G5" s="4">
        <v>0</v>
      </c>
      <c r="H5" s="4">
        <v>0</v>
      </c>
      <c r="I5" s="4">
        <v>0</v>
      </c>
      <c r="J5" s="4">
        <f t="shared" si="0"/>
        <v>0</v>
      </c>
      <c r="K5" s="9" t="str">
        <f t="shared" si="1"/>
        <v>FAIL</v>
      </c>
      <c r="L5" s="9" t="b">
        <f t="shared" si="2"/>
        <v>0</v>
      </c>
      <c r="M5" s="9" t="str">
        <f t="shared" si="3"/>
        <v>FAIL</v>
      </c>
      <c r="N5" s="4">
        <v>25</v>
      </c>
      <c r="O5" s="9" t="str">
        <f t="shared" si="4"/>
        <v>FAIL</v>
      </c>
      <c r="P5" s="110">
        <v>75</v>
      </c>
      <c r="Q5" s="111" t="str">
        <f t="shared" si="5"/>
        <v>FAIL</v>
      </c>
      <c r="R5" s="110">
        <v>75</v>
      </c>
      <c r="S5" s="111" t="str">
        <f t="shared" si="6"/>
        <v>FAIL</v>
      </c>
      <c r="T5" s="4">
        <v>0</v>
      </c>
      <c r="U5" s="4">
        <v>70</v>
      </c>
      <c r="V5" s="4">
        <f t="shared" si="7"/>
        <v>70</v>
      </c>
      <c r="W5" s="9" t="str">
        <f t="shared" si="8"/>
        <v>FAIL</v>
      </c>
      <c r="X5" s="4">
        <v>0</v>
      </c>
      <c r="Y5" s="4">
        <v>70</v>
      </c>
      <c r="Z5" s="4">
        <f t="shared" si="9"/>
        <v>70</v>
      </c>
      <c r="AA5" s="9" t="str">
        <f t="shared" si="10"/>
        <v>FAIL</v>
      </c>
      <c r="AB5" s="4">
        <v>0</v>
      </c>
      <c r="AC5" s="9" t="str">
        <f t="shared" si="11"/>
        <v>PASS</v>
      </c>
      <c r="AD5" s="4">
        <v>0</v>
      </c>
      <c r="AE5" s="9" t="str">
        <f t="shared" si="12"/>
        <v>PASS</v>
      </c>
      <c r="AF5" s="4">
        <v>0</v>
      </c>
      <c r="AG5" s="9" t="str">
        <f t="shared" si="13"/>
        <v>PASS</v>
      </c>
      <c r="AH5" s="4">
        <v>0</v>
      </c>
      <c r="AI5" s="9" t="str">
        <f t="shared" si="14"/>
        <v>PASS</v>
      </c>
      <c r="AL5" s="4">
        <f t="shared" si="15"/>
        <v>7</v>
      </c>
      <c r="AM5" s="9" t="str">
        <f t="shared" si="16"/>
        <v>FAIL</v>
      </c>
      <c r="AN5" s="4">
        <v>0</v>
      </c>
      <c r="AO5" t="s">
        <v>817</v>
      </c>
    </row>
    <row r="6" spans="1:42" x14ac:dyDescent="0.35">
      <c r="F6" s="63">
        <f t="shared" ref="F6:I6" si="17">AVERAGE(F4:F5)</f>
        <v>0</v>
      </c>
      <c r="G6" s="63">
        <f t="shared" si="17"/>
        <v>0</v>
      </c>
      <c r="H6" s="63">
        <f t="shared" si="17"/>
        <v>0</v>
      </c>
      <c r="I6" s="63">
        <f t="shared" si="17"/>
        <v>0</v>
      </c>
      <c r="J6" s="64">
        <f>AVERAGE(J4:J5)</f>
        <v>0</v>
      </c>
      <c r="K6" s="57" t="s">
        <v>315</v>
      </c>
      <c r="N6" s="72">
        <f>AVERAGE(N4:N5)</f>
        <v>12.5</v>
      </c>
      <c r="O6" s="73" t="s">
        <v>315</v>
      </c>
      <c r="P6" s="64">
        <f>AVERAGE(P4:P5)</f>
        <v>62.5</v>
      </c>
      <c r="Q6" s="57" t="s">
        <v>315</v>
      </c>
      <c r="R6" s="64">
        <f>AVERAGE(R4:R5)</f>
        <v>62.5</v>
      </c>
      <c r="S6" s="57" t="s">
        <v>315</v>
      </c>
      <c r="T6" s="63">
        <f t="shared" ref="T6:V6" si="18">AVERAGE(T4:T5)</f>
        <v>0</v>
      </c>
      <c r="U6" s="63">
        <f t="shared" si="18"/>
        <v>60</v>
      </c>
      <c r="V6" s="63">
        <f t="shared" si="18"/>
        <v>60</v>
      </c>
      <c r="W6" s="4" t="s">
        <v>315</v>
      </c>
      <c r="X6" s="63">
        <f t="shared" ref="X6:Z6" si="19">AVERAGE(X4:X5)</f>
        <v>0</v>
      </c>
      <c r="Y6" s="63">
        <f t="shared" si="19"/>
        <v>60</v>
      </c>
      <c r="Z6" s="63">
        <f t="shared" si="19"/>
        <v>60</v>
      </c>
      <c r="AA6" s="4" t="s">
        <v>315</v>
      </c>
      <c r="AB6" s="72">
        <f>AVERAGE(AB4:AB5)</f>
        <v>0</v>
      </c>
      <c r="AC6" s="59" t="s">
        <v>315</v>
      </c>
      <c r="AD6" s="72">
        <f>AVERAGE(AD4:AD5)</f>
        <v>0</v>
      </c>
      <c r="AE6" s="59" t="s">
        <v>315</v>
      </c>
      <c r="AF6" s="70">
        <f>AVERAGE(AF4:AF5)</f>
        <v>0</v>
      </c>
      <c r="AG6" s="71" t="s">
        <v>315</v>
      </c>
      <c r="AH6" s="70">
        <f>AVERAGE(AH4:AH5)</f>
        <v>0</v>
      </c>
      <c r="AI6" s="71" t="s">
        <v>315</v>
      </c>
    </row>
    <row r="7" spans="1:42" ht="33.65" customHeight="1" x14ac:dyDescent="0.35">
      <c r="A7" s="4">
        <f>COUNT(A4:A5)</f>
        <v>2</v>
      </c>
      <c r="B7" s="16" t="s">
        <v>316</v>
      </c>
      <c r="C7" s="16"/>
      <c r="D7" s="16"/>
      <c r="J7" s="58" t="s">
        <v>318</v>
      </c>
      <c r="K7" s="57">
        <f>COUNTIF(K4:K5,"FAIL")</f>
        <v>2</v>
      </c>
      <c r="L7" s="58" t="s">
        <v>318</v>
      </c>
      <c r="M7" s="57">
        <f>COUNTIF(M4:M5,"FAIL")</f>
        <v>2</v>
      </c>
      <c r="N7" s="58" t="s">
        <v>318</v>
      </c>
      <c r="O7" s="76">
        <f>COUNTIF(O4:O5,"FAIL")</f>
        <v>1</v>
      </c>
      <c r="P7" s="58" t="s">
        <v>318</v>
      </c>
      <c r="Q7" s="57">
        <f>COUNTIF(Q4:Q5,"FAIL")</f>
        <v>2</v>
      </c>
      <c r="R7" s="58" t="s">
        <v>318</v>
      </c>
      <c r="S7" s="57">
        <f>COUNTIF(S4:S5,"FAIL")</f>
        <v>2</v>
      </c>
      <c r="V7" s="58" t="s">
        <v>318</v>
      </c>
      <c r="W7" s="17">
        <f>COUNTIF(W4:W5,"FAIL")</f>
        <v>2</v>
      </c>
      <c r="Z7" s="58" t="s">
        <v>318</v>
      </c>
      <c r="AA7" s="17">
        <f>COUNTIF(AA4:AA5,"FAIL")</f>
        <v>2</v>
      </c>
      <c r="AB7" s="58" t="s">
        <v>318</v>
      </c>
      <c r="AC7" s="59">
        <f>COUNTIF(AC4:AC5,"FAIL")</f>
        <v>0</v>
      </c>
      <c r="AD7" s="58" t="s">
        <v>318</v>
      </c>
      <c r="AE7" s="59">
        <f>COUNTIF(AE4:AE5,"FAIL")</f>
        <v>0</v>
      </c>
      <c r="AF7" s="58" t="s">
        <v>318</v>
      </c>
      <c r="AG7" s="71">
        <f>COUNTIF(AG4:AG5,"FAIL")</f>
        <v>0</v>
      </c>
      <c r="AH7" s="58" t="s">
        <v>318</v>
      </c>
      <c r="AI7" s="71">
        <f>COUNTIF(AI4:AI5,"FAIL")</f>
        <v>0</v>
      </c>
      <c r="AL7" s="58" t="s">
        <v>318</v>
      </c>
      <c r="AM7" s="17">
        <f>COUNTIF(AM4:AM5,"FAIL")</f>
        <v>2</v>
      </c>
      <c r="AN7" s="39" t="s">
        <v>319</v>
      </c>
      <c r="AO7" s="44"/>
      <c r="AP7" s="44"/>
    </row>
    <row r="8" spans="1:42" ht="22" x14ac:dyDescent="0.35">
      <c r="J8" s="58" t="s">
        <v>321</v>
      </c>
      <c r="K8" s="67">
        <f>K7/A7</f>
        <v>1</v>
      </c>
      <c r="L8" s="58" t="s">
        <v>321</v>
      </c>
      <c r="M8" s="67">
        <f>M7/A7</f>
        <v>1</v>
      </c>
      <c r="N8" s="58" t="s">
        <v>321</v>
      </c>
      <c r="O8" s="77">
        <f>O7/A7</f>
        <v>0.5</v>
      </c>
      <c r="P8" s="58" t="s">
        <v>321</v>
      </c>
      <c r="Q8" s="67">
        <f>Q7/A7</f>
        <v>1</v>
      </c>
      <c r="R8" s="58" t="s">
        <v>321</v>
      </c>
      <c r="S8" s="67">
        <f>S7/A7</f>
        <v>1</v>
      </c>
      <c r="V8" s="58" t="s">
        <v>321</v>
      </c>
      <c r="W8" s="18">
        <f>W7/A7</f>
        <v>1</v>
      </c>
      <c r="Z8" s="58" t="s">
        <v>321</v>
      </c>
      <c r="AA8" s="18">
        <f>AA7/A7</f>
        <v>1</v>
      </c>
      <c r="AB8" s="58" t="s">
        <v>321</v>
      </c>
      <c r="AC8" s="78">
        <f>AC7/A7</f>
        <v>0</v>
      </c>
      <c r="AD8" s="58" t="s">
        <v>321</v>
      </c>
      <c r="AE8" s="78">
        <f>AE7/A7</f>
        <v>0</v>
      </c>
      <c r="AF8" s="58" t="s">
        <v>321</v>
      </c>
      <c r="AG8" s="112">
        <f>AG7/A7</f>
        <v>0</v>
      </c>
      <c r="AH8" s="58" t="s">
        <v>321</v>
      </c>
      <c r="AI8" s="112">
        <f>AI7/A7</f>
        <v>0</v>
      </c>
      <c r="AL8" s="58" t="s">
        <v>321</v>
      </c>
      <c r="AM8" s="18">
        <f>AM7/A7</f>
        <v>1</v>
      </c>
      <c r="AN8" s="31" t="s">
        <v>322</v>
      </c>
      <c r="AO8" s="44"/>
      <c r="AP8" s="44"/>
    </row>
    <row r="9" spans="1:42" ht="14.5" customHeight="1" x14ac:dyDescent="0.35">
      <c r="J9" s="345" t="s">
        <v>844</v>
      </c>
      <c r="K9" s="347"/>
      <c r="L9" s="354" t="s">
        <v>845</v>
      </c>
      <c r="M9" s="355"/>
      <c r="N9" s="174" t="s">
        <v>846</v>
      </c>
      <c r="O9" s="176"/>
      <c r="P9" s="345" t="s">
        <v>847</v>
      </c>
      <c r="Q9" s="346"/>
      <c r="R9" s="346"/>
      <c r="S9" s="347"/>
      <c r="T9" s="365" t="s">
        <v>848</v>
      </c>
      <c r="U9" s="366"/>
      <c r="V9" s="366"/>
      <c r="W9" s="366"/>
      <c r="X9" s="366"/>
      <c r="Y9" s="366"/>
      <c r="Z9" s="366"/>
      <c r="AA9" s="367"/>
      <c r="AB9" s="174" t="s">
        <v>849</v>
      </c>
      <c r="AC9" s="176"/>
      <c r="AD9" s="174" t="s">
        <v>791</v>
      </c>
      <c r="AE9" s="176"/>
      <c r="AF9" s="174" t="s">
        <v>850</v>
      </c>
      <c r="AG9" s="175"/>
      <c r="AH9" s="175"/>
      <c r="AI9" s="176"/>
      <c r="AK9" s="4" t="s">
        <v>334</v>
      </c>
      <c r="AL9" s="49">
        <f>AVERAGE(AL4:AL5)</f>
        <v>6.5</v>
      </c>
      <c r="AM9" s="330" t="s">
        <v>851</v>
      </c>
      <c r="AN9" s="368"/>
      <c r="AO9" s="368"/>
      <c r="AP9" s="260"/>
    </row>
    <row r="10" spans="1:42" x14ac:dyDescent="0.35">
      <c r="J10" s="348"/>
      <c r="K10" s="350"/>
      <c r="L10" s="356"/>
      <c r="M10" s="357"/>
      <c r="N10" s="177"/>
      <c r="O10" s="179"/>
      <c r="P10" s="348"/>
      <c r="Q10" s="349"/>
      <c r="R10" s="349"/>
      <c r="S10" s="350"/>
      <c r="AB10" s="177"/>
      <c r="AC10" s="179"/>
      <c r="AD10" s="177"/>
      <c r="AE10" s="179"/>
      <c r="AF10" s="177"/>
      <c r="AG10" s="178"/>
      <c r="AH10" s="178"/>
      <c r="AI10" s="179"/>
      <c r="AK10" s="4" t="s">
        <v>335</v>
      </c>
      <c r="AL10" s="4" t="s">
        <v>103</v>
      </c>
      <c r="AM10" s="332"/>
      <c r="AN10" s="369"/>
      <c r="AO10" s="370"/>
      <c r="AP10" s="262"/>
    </row>
    <row r="11" spans="1:42" x14ac:dyDescent="0.35">
      <c r="J11" s="348"/>
      <c r="K11" s="350"/>
      <c r="L11" s="356"/>
      <c r="M11" s="357"/>
      <c r="N11" s="177"/>
      <c r="O11" s="179"/>
      <c r="P11" s="348"/>
      <c r="Q11" s="349"/>
      <c r="R11" s="349"/>
      <c r="S11" s="350"/>
      <c r="AB11" s="177"/>
      <c r="AC11" s="179"/>
      <c r="AD11" s="177"/>
      <c r="AE11" s="179"/>
      <c r="AF11" s="177"/>
      <c r="AG11" s="178"/>
      <c r="AH11" s="178"/>
      <c r="AI11" s="179"/>
      <c r="AK11" s="4" t="s">
        <v>336</v>
      </c>
      <c r="AL11" s="4">
        <f>MEDIAN(AL4:AL5)</f>
        <v>6.5</v>
      </c>
      <c r="AM11" s="332"/>
      <c r="AN11" s="369"/>
      <c r="AO11" s="370"/>
      <c r="AP11" s="262"/>
    </row>
    <row r="12" spans="1:42" x14ac:dyDescent="0.35">
      <c r="J12" s="348"/>
      <c r="K12" s="350"/>
      <c r="L12" s="356"/>
      <c r="M12" s="357"/>
      <c r="N12" s="177"/>
      <c r="O12" s="179"/>
      <c r="P12" s="351"/>
      <c r="Q12" s="352"/>
      <c r="R12" s="352"/>
      <c r="S12" s="353"/>
      <c r="AB12" s="177"/>
      <c r="AC12" s="179"/>
      <c r="AD12" s="177"/>
      <c r="AE12" s="179"/>
      <c r="AF12" s="180"/>
      <c r="AG12" s="181"/>
      <c r="AH12" s="181"/>
      <c r="AI12" s="182"/>
      <c r="AM12" s="332"/>
      <c r="AN12" s="369"/>
      <c r="AO12" s="370"/>
      <c r="AP12" s="262"/>
    </row>
    <row r="13" spans="1:42" x14ac:dyDescent="0.35">
      <c r="J13" s="348"/>
      <c r="K13" s="350"/>
      <c r="L13" s="356"/>
      <c r="M13" s="357"/>
      <c r="N13" s="261"/>
      <c r="O13" s="262"/>
      <c r="AB13" s="177"/>
      <c r="AC13" s="179"/>
      <c r="AD13" s="177"/>
      <c r="AE13" s="179"/>
      <c r="AM13" s="332"/>
      <c r="AN13" s="369"/>
      <c r="AO13" s="370"/>
      <c r="AP13" s="262"/>
    </row>
    <row r="14" spans="1:42" x14ac:dyDescent="0.35">
      <c r="J14" s="348"/>
      <c r="K14" s="350"/>
      <c r="L14" s="356"/>
      <c r="M14" s="357"/>
      <c r="N14" s="263"/>
      <c r="O14" s="264"/>
      <c r="AB14" s="263"/>
      <c r="AC14" s="264"/>
      <c r="AD14" s="263"/>
      <c r="AE14" s="264"/>
      <c r="AM14" s="332"/>
      <c r="AN14" s="370"/>
      <c r="AO14" s="370"/>
      <c r="AP14" s="262"/>
    </row>
    <row r="15" spans="1:42" x14ac:dyDescent="0.35">
      <c r="J15" s="348"/>
      <c r="K15" s="350"/>
      <c r="L15" s="356"/>
      <c r="M15" s="357"/>
      <c r="AM15" s="261"/>
      <c r="AN15" s="335"/>
      <c r="AO15" s="335"/>
      <c r="AP15" s="262"/>
    </row>
    <row r="16" spans="1:42" x14ac:dyDescent="0.35">
      <c r="J16" s="348"/>
      <c r="K16" s="350"/>
      <c r="L16" s="358"/>
      <c r="M16" s="359"/>
      <c r="AM16" s="263"/>
      <c r="AN16" s="371"/>
      <c r="AO16" s="371"/>
      <c r="AP16" s="264"/>
    </row>
    <row r="17" spans="10:23" x14ac:dyDescent="0.35">
      <c r="J17" s="348"/>
      <c r="K17" s="350"/>
      <c r="L17" s="360"/>
      <c r="M17" s="361"/>
      <c r="W17" s="87"/>
    </row>
    <row r="18" spans="10:23" x14ac:dyDescent="0.35">
      <c r="J18" s="327"/>
      <c r="K18" s="329"/>
    </row>
  </sheetData>
  <mergeCells count="22">
    <mergeCell ref="AF9:AI12"/>
    <mergeCell ref="T9:AA9"/>
    <mergeCell ref="AM9:AP16"/>
    <mergeCell ref="AD9:AE14"/>
    <mergeCell ref="AB9:AC14"/>
    <mergeCell ref="N9:O14"/>
    <mergeCell ref="P9:S12"/>
    <mergeCell ref="L9:M17"/>
    <mergeCell ref="J9:K18"/>
    <mergeCell ref="P2:AA2"/>
    <mergeCell ref="N2:O2"/>
    <mergeCell ref="F1:AE1"/>
    <mergeCell ref="AD2:AE2"/>
    <mergeCell ref="AB2:AC2"/>
    <mergeCell ref="J2:K2"/>
    <mergeCell ref="F2:I2"/>
    <mergeCell ref="L2:M2"/>
    <mergeCell ref="AF2:AG2"/>
    <mergeCell ref="AH2:AI2"/>
    <mergeCell ref="AJ2:AK2"/>
    <mergeCell ref="AF1:AK1"/>
    <mergeCell ref="AL2:AM2"/>
  </mergeCells>
  <conditionalFormatting sqref="A4:AO5">
    <cfRule type="containsText" dxfId="5" priority="1" operator="containsText" text="FAIL">
      <formula>NOT(ISERROR(SEARCH("FAIL",A4)))</formula>
    </cfRule>
    <cfRule type="containsText" dxfId="4" priority="2" operator="containsText" text="PASS">
      <formula>NOT(ISERROR(SEARCH("PASS",A4)))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WFA Summary Condition</vt:lpstr>
      <vt:lpstr>Acid Grassland Raw</vt:lpstr>
      <vt:lpstr>Acid Grassland WFA</vt:lpstr>
      <vt:lpstr>Blanket &amp; Valley Bog RAW</vt:lpstr>
      <vt:lpstr>Blanket &amp; Valley Bog WFA</vt:lpstr>
      <vt:lpstr>Short Sedge Acidic Fen Raw</vt:lpstr>
      <vt:lpstr>Short Sedge Acidic Fen WFA</vt:lpstr>
      <vt:lpstr>Soakaway and sump (upland) RAW</vt:lpstr>
      <vt:lpstr>Soakway and sump WFA</vt:lpstr>
      <vt:lpstr>Subalpine Dwarf Shrub Heath RAW</vt:lpstr>
      <vt:lpstr>Subalpine Dwarf Shrub Heath WFA</vt:lpstr>
      <vt:lpstr>WH RAW</vt:lpstr>
      <vt:lpstr>Wet Heath WFA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2025-05-22T13:13:38Z</dcterms:created>
  <dcterms:modified xsi:type="dcterms:W3CDTF">2025-05-22T13:13:50Z</dcterms:modified>
  <cp:category/>
  <cp:contentStatus/>
</cp:coreProperties>
</file>